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<sst xmlns="http://schemas.openxmlformats.org/spreadsheetml/2006/main" count="2972" uniqueCount="2065">
  <si>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</si>
  <si>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</si>
  <si>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</si>
  <si>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</si>
  <si>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</si>
  <si>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</si>
  <si>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</si>
  <si>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</si>
  <si>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</si>
  <si>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</si>
  <si>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</si>
  <si>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</si>
  <si>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</si>
  <si>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</si>
  <si>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</si>
  <si>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</si>
  <si>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</si>
  <si>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</si>
  <si>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</si>
  <si>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</si>
  <si>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</si>
  <si>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</si>
  <si>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</si>
  <si>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</si>
  <si>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</si>
  <si>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</si>
  <si>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</si>
  <si>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</si>
  <si>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</si>
  <si>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</si>
  <si>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</si>
  <si>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</si>
  <si>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</si>
  <si>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</si>
  <si>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</si>
  <si>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</si>
  <si>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</si>
  <si>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</si>
  <si>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</si>
  <si>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</si>
  <si>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</si>
  <si>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</si>
  <si>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</si>
  <si>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</si>
  <si>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</si>
  <si>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</si>
  <si>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</si>
  <si>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</si>
  <si>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</si>
  <si>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</si>
  <si>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</si>
  <si>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</si>
  <si>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</si>
  <si>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</si>
  <si>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</si>
  <si>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</si>
  <si>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</si>
  <si>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</si>
  <si>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</si>
  <si>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</si>
  <si>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</si>
  <si>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</si>
  <si>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</si>
  <si>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</si>
  <si>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</si>
  <si>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</si>
  <si>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</si>
  <si>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</si>
  <si>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</si>
  <si>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</si>
  <si>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</si>
  <si>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</si>
  <si>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</si>
  <si>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</si>
  <si>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</si>
  <si>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</si>
  <si>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</si>
  <si>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</si>
  <si>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</si>
  <si>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</si>
  <si>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</si>
  <si>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</si>
  <si>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</si>
  <si>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</si>
  <si>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</si>
  <si>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</si>
  <si>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</si>
  <si>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</si>
  <si>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</si>
  <si>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</si>
  <si>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</si>
  <si>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</si>
  <si>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</si>
  <si>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</si>
  <si>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</si>
  <si>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</si>
  <si>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</si>
  <si>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</si>
  <si>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</si>
  <si>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</si>
  <si>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</si>
  <si>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</si>
  <si>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</si>
  <si>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</si>
  <si>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</si>
  <si>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</si>
  <si>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</si>
  <si>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</si>
  <si>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</si>
  <si>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</si>
  <si>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</si>
  <si>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</si>
  <si>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</si>
  <si>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</si>
  <si>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</si>
  <si>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</si>
  <si>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</si>
  <si>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</si>
  <si>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</si>
  <si>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</si>
  <si>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</si>
  <si>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</si>
  <si>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</si>
  <si>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</si>
  <si>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</si>
  <si>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</si>
  <si>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</si>
  <si>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</si>
  <si>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</si>
  <si>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</si>
  <si>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</si>
  <si>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</si>
  <si>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</si>
  <si>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</si>
  <si>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</si>
  <si>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</si>
  <si>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</si>
  <si>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</si>
  <si>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</si>
  <si>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</si>
  <si>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</si>
  <si>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</si>
  <si>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</si>
  <si>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</si>
  <si>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</si>
  <si>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</si>
  <si>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</si>
  <si>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</si>
  <si>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</si>
  <si>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</si>
  <si>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</si>
  <si>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</si>
  <si>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</si>
  <si>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</si>
  <si>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</si>
  <si>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</si>
  <si>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</si>
  <si>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</si>
  <si>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</si>
  <si>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</si>
  <si>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</si>
  <si>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</si>
  <si>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</si>
  <si>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</si>
  <si>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</si>
  <si>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</si>
  <si>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</si>
  <si>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</si>
  <si>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</si>
  <si>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</si>
  <si>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</si>
  <si>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</si>
  <si>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</si>
  <si>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</si>
  <si>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</si>
  <si>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</si>
  <si>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</si>
  <si>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</si>
  <si>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</si>
  <si>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</si>
  <si>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</si>
  <si>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</si>
  <si>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</si>
  <si>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</si>
  <si>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</si>
  <si>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</si>
  <si>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</si>
  <si>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</si>
  <si>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</si>
  <si>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</si>
  <si>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</si>
  <si>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</si>
  <si>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</si>
  <si>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</si>
  <si>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</si>
  <si>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</si>
  <si>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</si>
  <si>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</si>
  <si>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</si>
  <si>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</si>
  <si>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</si>
  <si>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</si>
  <si>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</si>
  <si>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</si>
  <si>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</si>
  <si>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</si>
  <si>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</si>
  <si>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</si>
  <si>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</si>
  <si>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</si>
  <si>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</si>
  <si>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</si>
  <si>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</si>
  <si>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</si>
  <si>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</si>
  <si>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</si>
  <si>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</si>
  <si>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</si>
  <si>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</si>
  <si>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</si>
  <si>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</si>
  <si>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</si>
  <si>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</si>
  <si>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</si>
  <si>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</si>
  <si>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</si>
  <si>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</si>
  <si>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</si>
  <si>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</si>
  <si>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</si>
  <si>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</si>
  <si>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</si>
  <si>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</si>
  <si>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</si>
  <si>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</si>
  <si>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</si>
  <si>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</si>
  <si>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</si>
  <si>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</si>
  <si>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</si>
  <si>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</si>
  <si>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</si>
  <si>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</si>
  <si>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</si>
  <si>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</si>
  <si>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</si>
  <si>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</si>
  <si>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</si>
  <si>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</si>
  <si>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</si>
  <si>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</si>
  <si>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</si>
  <si>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</si>
  <si>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</si>
  <si>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</si>
  <si>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</si>
  <si>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</si>
  <si>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</si>
  <si>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</si>
  <si>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</si>
  <si>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</si>
  <si>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</si>
  <si>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</si>
  <si>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</si>
  <si>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</si>
  <si>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</si>
  <si>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</si>
  <si>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</si>
  <si>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</si>
  <si>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</si>
  <si>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</si>
  <si>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</si>
  <si>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</si>
  <si>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</si>
  <si>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</si>
  <si>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</si>
  <si>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</si>
  <si>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</si>
  <si>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</si>
  <si>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</si>
  <si>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</si>
  <si>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</si>
  <si>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</si>
  <si>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</si>
  <si>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</si>
  <si>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</si>
  <si>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</si>
  <si>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</si>
  <si>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</si>
  <si>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</si>
  <si>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</si>
  <si>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</si>
  <si>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</si>
  <si>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</si>
  <si>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</si>
  <si>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</si>
  <si>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</si>
  <si>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</si>
  <si>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</si>
  <si>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</si>
  <si>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</si>
  <si>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</si>
  <si>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</si>
  <si>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</si>
  <si>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</si>
  <si>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</si>
  <si>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</si>
  <si>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</si>
  <si>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</si>
  <si>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</si>
  <si>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</si>
  <si>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</si>
  <si>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</si>
  <si>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</si>
  <si>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</si>
  <si>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</si>
  <si>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</si>
  <si>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</si>
  <si>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</si>
  <si>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</si>
  <si>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</si>
  <si>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</si>
  <si>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</si>
  <si>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</si>
  <si>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</si>
  <si>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</si>
  <si>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</si>
  <si>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</si>
  <si>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</si>
  <si>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</si>
  <si>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</si>
  <si>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</si>
  <si>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</si>
  <si>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</si>
  <si>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</si>
  <si>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</si>
  <si>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</si>
  <si>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</si>
  <si>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</si>
  <si>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</si>
  <si>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</si>
  <si>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</si>
  <si>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</si>
  <si>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</si>
  <si>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</si>
  <si>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</si>
  <si>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</si>
  <si>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</si>
  <si>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</si>
  <si>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</si>
  <si>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</si>
  <si>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</si>
  <si>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</si>
  <si>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</si>
  <si>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</si>
  <si>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</si>
  <si>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</si>
  <si>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</si>
  <si>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</si>
  <si>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</si>
  <si>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</si>
  <si>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</si>
  <si>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</si>
  <si>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</si>
  <si>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</si>
  <si>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</si>
  <si>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</si>
  <si>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</si>
  <si>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</si>
  <si>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</si>
  <si>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</si>
  <si>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</si>
  <si>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</si>
  <si>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</si>
  <si>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</si>
  <si>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</si>
  <si>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</si>
  <si>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</si>
  <si>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</si>
  <si>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</si>
  <si>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</si>
  <si>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</si>
  <si>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</si>
  <si>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</si>
  <si>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</si>
  <si>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</si>
  <si>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</si>
  <si>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</si>
  <si>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</si>
  <si>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</si>
  <si>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</si>
  <si>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</si>
  <si>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</si>
  <si>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</si>
  <si>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</si>
  <si>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</si>
  <si>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</si>
  <si>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</si>
  <si>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</si>
  <si>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</si>
  <si>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</si>
  <si>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</si>
  <si>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</si>
  <si>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</si>
  <si>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</si>
  <si>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</si>
  <si>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</si>
  <si>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</si>
  <si>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</si>
  <si>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</si>
  <si>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</si>
  <si>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</si>
  <si>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</si>
  <si>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</si>
  <si>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</si>
  <si>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</si>
  <si>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</si>
  <si>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</si>
  <si>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</si>
  <si>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</si>
  <si>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</si>
  <si>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</si>
  <si>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</si>
  <si>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</si>
  <si>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</si>
  <si>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</si>
  <si>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</si>
  <si>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</si>
  <si>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</si>
  <si>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</si>
  <si>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</si>
  <si>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</si>
  <si>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</si>
  <si>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</si>
  <si>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</si>
  <si>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</si>
  <si>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</si>
  <si>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</si>
  <si>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</si>
  <si>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</si>
  <si>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</si>
  <si>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</si>
  <si>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</si>
  <si>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</si>
  <si>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</si>
  <si>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</si>
  <si>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</si>
  <si>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</si>
  <si>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</si>
  <si>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</si>
  <si>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</si>
  <si>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</si>
  <si>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</si>
  <si>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</si>
  <si>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</si>
  <si>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</si>
  <si>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</si>
  <si>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</si>
  <si>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</si>
  <si>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</si>
  <si>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</si>
  <si>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</si>
  <si>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</si>
  <si>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</si>
  <si>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</si>
  <si>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</si>
  <si>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</si>
  <si>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</si>
  <si>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</si>
  <si>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</si>
  <si>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</si>
  <si>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</si>
  <si>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</si>
  <si>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</si>
  <si>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</si>
  <si>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</si>
  <si>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</si>
  <si>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</si>
  <si>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</si>
  <si>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</si>
  <si>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</si>
  <si>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</si>
  <si>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</si>
  <si>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</si>
  <si>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</si>
  <si>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</si>
  <si>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</si>
  <si>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</si>
  <si>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</si>
  <si>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</si>
  <si>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</si>
  <si>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</si>
  <si>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</si>
  <si>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</si>
  <si>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</si>
  <si>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</si>
  <si>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</si>
  <si>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</si>
  <si>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</si>
  <si>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</si>
  <si>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</si>
  <si>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</si>
  <si>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</si>
  <si>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</si>
  <si>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</si>
  <si>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</si>
  <si>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</si>
  <si>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</si>
  <si>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</si>
  <si>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</si>
  <si>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</si>
  <si>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</si>
  <si>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</si>
  <si>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</si>
  <si>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</si>
  <si>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</si>
  <si>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</si>
  <si>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</si>
  <si>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</si>
  <si>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</si>
  <si>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</si>
  <si>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</si>
  <si>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</si>
  <si>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</si>
  <si>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</si>
  <si>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</si>
  <si>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</si>
  <si>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</si>
  <si>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</si>
  <si>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</si>
  <si>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</si>
  <si>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</si>
  <si>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</si>
  <si>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</si>
  <si>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</si>
  <si>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</si>
  <si>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</si>
  <si>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</si>
  <si>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</si>
  <si>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</si>
  <si>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</si>
  <si>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</si>
  <si>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</si>
  <si>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</si>
  <si>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</si>
  <si>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</si>
  <si>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</si>
  <si>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</si>
  <si>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</si>
  <si>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</si>
  <si>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</si>
  <si>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</si>
  <si>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</si>
  <si>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</si>
  <si>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</si>
  <si>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</si>
  <si>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</si>
  <si>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</si>
  <si>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</si>
  <si>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</si>
  <si>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</si>
  <si>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</si>
  <si>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</si>
  <si>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</si>
  <si>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</si>
  <si>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</si>
  <si>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</si>
  <si>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</si>
  <si>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</si>
  <si>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</si>
  <si>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</si>
  <si>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</si>
  <si>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</si>
  <si>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</si>
  <si>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</si>
  <si>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</si>
  <si>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</si>
  <si>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</si>
  <si>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</si>
  <si>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</si>
  <si>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</si>
  <si>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</si>
  <si>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</si>
  <si>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</si>
  <si>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</si>
  <si>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</si>
  <si>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</si>
  <si>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</si>
  <si>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</si>
  <si>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</si>
  <si>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</si>
  <si>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</si>
  <si>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</si>
  <si>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</si>
  <si>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</si>
  <si>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</si>
  <si>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</si>
  <si>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</si>
  <si>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</si>
  <si>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</si>
  <si>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</si>
  <si>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</si>
  <si>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</si>
  <si>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</si>
  <si>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</si>
  <si>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</si>
  <si>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</si>
  <si>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</si>
  <si>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</si>
  <si>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</si>
  <si>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</si>
  <si>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</si>
  <si>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</si>
  <si>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</si>
  <si>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</si>
  <si>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</si>
  <si>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</si>
  <si>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</si>
  <si>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</si>
  <si>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</si>
  <si>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</si>
  <si>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</si>
  <si>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</si>
  <si>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</si>
  <si>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</si>
  <si>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</si>
  <si>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</si>
  <si>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</si>
  <si>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</si>
  <si>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</si>
  <si>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</si>
  <si>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</si>
  <si>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</si>
  <si>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</si>
  <si>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</si>
  <si>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</si>
  <si>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</si>
  <si>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</si>
  <si>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</si>
  <si>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</si>
  <si>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</si>
  <si>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</si>
  <si>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</si>
  <si>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</si>
  <si>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</si>
  <si>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</si>
  <si>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</si>
  <si>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</si>
  <si>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</si>
  <si>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</si>
  <si>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</si>
  <si>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</si>
  <si>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</si>
  <si>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</si>
  <si>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</si>
  <si>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</si>
  <si>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</si>
  <si>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</si>
  <si>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</si>
  <si>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</si>
  <si>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</si>
  <si>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</si>
  <si>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</si>
  <si>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</si>
  <si>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</si>
  <si>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</si>
  <si>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</si>
  <si>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</si>
  <si>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</si>
  <si>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</si>
  <si>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</si>
  <si>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</si>
  <si>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</si>
  <si>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</si>
  <si>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</si>
  <si>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</si>
  <si>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</si>
  <si>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</si>
  <si>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</si>
  <si>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</si>
  <si>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</si>
  <si>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</si>
  <si>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</si>
  <si>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</si>
  <si>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</si>
  <si>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</si>
  <si>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</si>
  <si>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</si>
  <si>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</si>
  <si>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</si>
  <si>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</si>
  <si>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</si>
  <si>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</si>
  <si>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</si>
  <si>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</si>
  <si>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</si>
  <si>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</si>
  <si>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</si>
  <si>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</si>
  <si>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</si>
  <si>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</si>
  <si>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</si>
  <si>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</si>
  <si>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</si>
  <si>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</si>
  <si>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</si>
  <si>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</si>
  <si>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</si>
  <si>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</si>
  <si>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</si>
  <si>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</si>
  <si>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</si>
  <si>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</si>
  <si>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</si>
  <si>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</si>
  <si>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</si>
  <si>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</si>
  <si>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</si>
  <si>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</si>
  <si>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</si>
  <si>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</si>
  <si>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</si>
  <si>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</si>
  <si>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</si>
  <si>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</si>
  <si>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</si>
  <si>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</si>
  <si>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</si>
  <si>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</si>
  <si>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</si>
  <si>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</si>
  <si>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</si>
  <si>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</si>
  <si>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</si>
  <si>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</si>
  <si>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</si>
  <si>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</si>
  <si>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</si>
  <si>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</si>
  <si>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</si>
  <si>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</si>
  <si>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</si>
  <si>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</si>
  <si>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</si>
  <si>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</si>
  <si>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</si>
  <si>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</si>
  <si>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</si>
  <si>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</si>
  <si>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</si>
  <si>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</si>
  <si>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</si>
  <si>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</si>
  <si>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</si>
  <si>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</si>
  <si>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</si>
  <si>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</si>
  <si>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</si>
  <si>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</si>
  <si>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</si>
  <si>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</si>
  <si>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</si>
  <si>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</si>
  <si>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</si>
  <si>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</si>
  <si>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</si>
  <si>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</si>
  <si>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</si>
  <si>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</si>
  <si>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</si>
  <si>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</si>
  <si>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</si>
  <si>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</si>
  <si>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</si>
  <si>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</si>
  <si>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</si>
  <si>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</si>
  <si>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</si>
  <si>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</si>
  <si>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</si>
  <si>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</si>
  <si>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</si>
  <si>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</si>
  <si>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</si>
  <si>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</si>
  <si>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</si>
  <si>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</si>
  <si>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</si>
  <si>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</si>
  <si>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</si>
  <si>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</si>
  <si>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</si>
  <si>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</si>
  <si>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</si>
  <si>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</si>
  <si>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</si>
  <si>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</si>
  <si>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</si>
  <si>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</si>
  <si>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</si>
  <si>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</si>
  <si>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</si>
  <si>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</si>
  <si>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</si>
  <si>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</si>
  <si>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</si>
  <si>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</si>
  <si>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</si>
  <si>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</si>
  <si>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</si>
  <si>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</si>
  <si>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</si>
  <si>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</si>
  <si>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</si>
  <si>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</si>
  <si>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</si>
  <si>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</si>
  <si>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</si>
  <si>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</si>
  <si>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</si>
  <si>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</si>
  <si>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</si>
  <si>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</si>
  <si>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</si>
  <si>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</si>
  <si>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</si>
  <si>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</si>
  <si>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</si>
  <si>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</si>
  <si>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</si>
  <si>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</si>
  <si>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</si>
  <si>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</si>
  <si>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</si>
  <si>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</si>
  <si>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</si>
  <si>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</si>
  <si>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</si>
  <si>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</si>
  <si>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</si>
  <si>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</si>
  <si>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</si>
  <si>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</si>
  <si>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</si>
  <si>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</si>
  <si>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</si>
  <si>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</si>
  <si>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</si>
  <si>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</si>
  <si>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</si>
  <si>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</si>
  <si>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</si>
  <si>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</si>
  <si>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</si>
  <si>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</si>
  <si>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</si>
  <si>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</si>
  <si>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</si>
  <si>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</si>
  <si>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</si>
  <si>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</si>
  <si>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</si>
  <si>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</si>
  <si>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</si>
  <si>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</si>
  <si>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</si>
  <si>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</si>
  <si>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</si>
  <si>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</si>
  <si>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</si>
  <si>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</si>
  <si>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</si>
  <si>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</si>
  <si>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</si>
  <si>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</si>
  <si>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</si>
  <si>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</si>
  <si>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</si>
  <si>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</si>
  <si>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</si>
  <si>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</si>
  <si>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</si>
  <si>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</si>
  <si>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</si>
  <si>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</si>
  <si>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</si>
  <si>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</si>
  <si>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</si>
  <si>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</si>
  <si>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</si>
  <si>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</si>
  <si>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</si>
  <si>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</si>
  <si>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</si>
  <si>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</si>
  <si>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</si>
  <si>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</si>
  <si>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</si>
  <si>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</si>
  <si>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</si>
  <si>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</si>
  <si>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</si>
  <si>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</si>
  <si>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</si>
  <si>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</si>
  <si>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</si>
  <si>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</si>
  <si>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</si>
  <si>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</si>
  <si>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</si>
  <si>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</si>
  <si>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</si>
  <si>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</si>
  <si>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</si>
  <si>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</si>
  <si>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</si>
  <si>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</si>
  <si>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</si>
  <si>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</si>
  <si>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</si>
  <si>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</si>
  <si>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</si>
  <si>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</si>
  <si>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</si>
  <si>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</si>
  <si>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</si>
  <si>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</si>
  <si>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</si>
  <si>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</si>
  <si>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</si>
  <si>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</si>
  <si>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</si>
  <si>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</si>
  <si>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</si>
  <si>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</si>
  <si>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</si>
  <si>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</si>
  <si>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</si>
  <si>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</si>
  <si>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</si>
  <si>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</si>
  <si>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</si>
  <si>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</si>
  <si>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</si>
  <si>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</si>
  <si>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</si>
  <si>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</si>
  <si>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</si>
  <si>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</si>
  <si>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</si>
  <si>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</si>
  <si>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</si>
  <si>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</si>
  <si>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</si>
  <si>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</si>
  <si>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</si>
  <si>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</si>
  <si>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</si>
  <si>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</si>
  <si>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</si>
  <si>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</si>
  <si>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</si>
  <si>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</si>
  <si>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</si>
  <si>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</si>
  <si>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</si>
  <si>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</si>
  <si>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</si>
  <si>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</si>
  <si>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</si>
  <si>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</si>
  <si>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</si>
  <si>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</si>
  <si>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</si>
  <si>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</si>
  <si>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</si>
  <si>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</si>
  <si>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</si>
  <si>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</si>
  <si>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</si>
  <si>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</si>
  <si>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</si>
  <si>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</si>
  <si>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</si>
  <si>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</si>
  <si>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</si>
  <si>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</si>
  <si>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</si>
  <si>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</si>
  <si>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</si>
  <si>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</si>
  <si>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</si>
  <si>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</si>
  <si>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</si>
  <si>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</si>
  <si>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</si>
  <si>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</si>
  <si>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</si>
  <si>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</si>
  <si>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</si>
  <si>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</si>
  <si>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</si>
  <si>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</si>
  <si>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</si>
  <si>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</si>
  <si>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</si>
  <si>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</si>
  <si>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</si>
  <si>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</si>
  <si>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</si>
  <si>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</si>
  <si>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</si>
  <si>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</si>
  <si>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</si>
  <si>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</si>
  <si>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</si>
  <si>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</si>
  <si>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</si>
  <si>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</si>
  <si>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</si>
  <si>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</si>
  <si>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</si>
  <si>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</si>
  <si>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</si>
  <si>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</si>
  <si>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</si>
  <si>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</si>
  <si>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</si>
  <si>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</si>
  <si>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</si>
  <si>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</si>
  <si>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</si>
  <si>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</si>
  <si>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</si>
  <si>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</si>
  <si>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</si>
  <si>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</si>
  <si>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</si>
  <si>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</si>
  <si>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</si>
  <si>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</si>
  <si>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</si>
  <si>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</si>
  <si>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</si>
  <si>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</si>
  <si>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</si>
  <si>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</si>
  <si>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</si>
  <si>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</si>
  <si>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</si>
  <si>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</si>
  <si>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</si>
  <si>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</si>
  <si>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</si>
  <si>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</si>
  <si>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</si>
  <si>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</si>
  <si>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</si>
  <si>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</si>
  <si>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</si>
  <si>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</si>
  <si>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</si>
  <si>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</si>
  <si>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</si>
  <si>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</si>
  <si>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</si>
  <si>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</si>
  <si>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</si>
  <si>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</si>
  <si>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</si>
  <si>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</si>
  <si>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</si>
  <si>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</si>
  <si>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</si>
  <si>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</si>
  <si>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</si>
  <si>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</si>
  <si>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</si>
  <si>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</si>
  <si>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</si>
  <si>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</si>
  <si>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</si>
  <si>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</si>
  <si>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</si>
  <si>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</si>
  <si>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</si>
  <si>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</si>
  <si>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</si>
  <si>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</si>
  <si>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</si>
  <si>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</si>
  <si>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</si>
  <si>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</si>
  <si>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</si>
  <si>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</si>
  <si>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</si>
  <si>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</si>
  <si>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</si>
  <si>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</si>
  <si>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</si>
  <si>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</si>
  <si>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</si>
  <si>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</si>
  <si>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</si>
  <si>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</si>
  <si>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</si>
  <si>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</si>
  <si>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</si>
  <si>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</si>
  <si>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</si>
  <si>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</si>
  <si>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</si>
  <si>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</si>
  <si>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</si>
  <si>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</si>
  <si>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</si>
  <si>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</si>
  <si>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</si>
  <si>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</si>
  <si>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</si>
  <si>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</si>
  <si>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</si>
  <si>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</si>
  <si>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</si>
  <si>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</si>
  <si>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</si>
  <si>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</si>
  <si>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</si>
  <si>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</si>
  <si>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</si>
  <si>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</si>
  <si>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</si>
  <si>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</si>
  <si>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</si>
  <si>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</si>
  <si>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</si>
  <si>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</si>
  <si>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</si>
  <si>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</si>
  <si>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</si>
  <si>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</si>
  <si>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</si>
  <si>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</si>
  <si>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</si>
  <si>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</si>
  <si>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</si>
  <si>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</si>
  <si>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</si>
  <si>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</si>
  <si>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</si>
  <si>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</si>
  <si>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</si>
  <si>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</si>
  <si>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</si>
  <si>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</si>
  <si>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</si>
  <si>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</si>
  <si>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</si>
  <si>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</si>
  <si>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</si>
  <si>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</si>
  <si>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</si>
  <si>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</si>
  <si>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</si>
  <si>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</si>
  <si>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</si>
  <si>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</si>
  <si>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</si>
  <si>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</si>
  <si>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</si>
  <si>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</si>
  <si>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</si>
  <si>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</si>
  <si>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</si>
  <si>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</si>
  <si>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</si>
  <si>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</si>
  <si>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</si>
  <si>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</si>
  <si>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</si>
  <si>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</si>
  <si>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</si>
  <si>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</si>
  <si>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</si>
  <si>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</si>
  <si>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</si>
  <si>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</si>
  <si>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</si>
  <si>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</si>
  <si>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</si>
  <si>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</si>
  <si>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</si>
  <si>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</si>
  <si>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</si>
  <si>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</si>
  <si>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</si>
  <si>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</si>
  <si>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</si>
  <si>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</si>
  <si>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</si>
  <si>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</si>
  <si>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</si>
  <si>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</si>
  <si>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</si>
  <si>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</si>
  <si>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</si>
  <si>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</si>
  <si>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</si>
  <si>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</si>
  <si>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</si>
  <si>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</si>
  <si>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</si>
  <si>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</si>
  <si>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</si>
  <si>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</si>
  <si>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</si>
  <si>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</si>
  <si>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</si>
  <si>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</si>
  <si>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</si>
  <si>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</si>
  <si>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</si>
  <si>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</si>
  <si>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</si>
  <si>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</si>
  <si>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</si>
  <si>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</si>
  <si>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</si>
  <si>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</si>
  <si>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</si>
  <si>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</si>
  <si>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</si>
  <si>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</si>
  <si>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</si>
  <si>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</si>
  <si>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</si>
  <si>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</si>
  <si>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</si>
  <si>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</si>
  <si>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</si>
  <si>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</si>
  <si>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</si>
  <si>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</si>
  <si>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</si>
  <si>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</si>
  <si>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</si>
  <si>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</si>
  <si>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</si>
  <si>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</si>
  <si>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</si>
  <si>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</si>
  <si>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</si>
  <si>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</si>
  <si>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</si>
  <si>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</si>
  <si>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</si>
  <si>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</si>
  <si>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</si>
  <si>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</si>
  <si>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</si>
  <si>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</si>
  <si>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</si>
  <si>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</si>
  <si>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</si>
  <si>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</si>
  <si>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</si>
  <si>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</si>
  <si>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</si>
  <si>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</si>
  <si>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</si>
  <si>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</si>
  <si>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</si>
  <si>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</si>
  <si>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</si>
  <si>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</si>
  <si>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</si>
  <si>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</si>
  <si>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</si>
  <si>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</si>
  <si>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</si>
  <si>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</si>
  <si>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</si>
  <si>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</si>
  <si>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</si>
  <si>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</si>
  <si>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</si>
  <si>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</si>
  <si>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</si>
  <si>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</si>
  <si>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</si>
  <si>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</si>
  <si>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</si>
  <si>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</si>
  <si>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</si>
  <si>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</si>
  <si>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</si>
  <si>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</si>
  <si>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</si>
  <si>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</si>
  <si>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</si>
  <si>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</si>
  <si>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</si>
  <si>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</si>
  <si>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</si>
  <si>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</si>
  <si>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</si>
  <si>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</si>
  <si>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</si>
  <si>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</si>
  <si>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</si>
  <si>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</si>
  <si>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</si>
  <si>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</si>
  <si>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</si>
  <si>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</si>
  <si>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</si>
  <si>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</si>
  <si>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</si>
  <si>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</si>
  <si>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</si>
  <si>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</si>
  <si>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</si>
  <si>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</si>
  <si>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</si>
  <si>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</si>
  <si>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</si>
  <si>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</si>
  <si>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</si>
  <si>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</si>
  <si>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</si>
  <si>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</si>
  <si>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</si>
  <si>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</si>
  <si>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</si>
  <si>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</si>
  <si>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</si>
  <si>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</si>
  <si>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</si>
  <si>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</si>
  <si>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</si>
  <si>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</si>
  <si>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</si>
  <si>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</si>
  <si>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</si>
  <si>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</si>
  <si>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</si>
  <si>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</si>
  <si>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</si>
  <si>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</si>
  <si>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</si>
  <si>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</si>
  <si>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</si>
  <si>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</si>
  <si>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</si>
  <si>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</si>
  <si>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</si>
  <si>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</si>
  <si>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</si>
  <si>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</si>
  <si>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</si>
  <si>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</si>
  <si>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</si>
  <si>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</si>
  <si>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</si>
  <si>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</si>
  <si>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</si>
  <si>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</si>
  <si>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</si>
  <si>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</si>
  <si>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</si>
  <si>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</si>
  <si>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</si>
  <si>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</si>
  <si>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</si>
  <si>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</si>
  <si>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</si>
  <si>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</si>
  <si>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</si>
  <si>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</si>
  <si>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</si>
  <si>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</si>
  <si>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</si>
  <si>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</si>
  <si>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</si>
  <si>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</si>
  <si>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</si>
  <si>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</si>
  <si>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</si>
  <si>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</si>
  <si>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</si>
  <si>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</si>
  <si>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</si>
  <si>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</si>
  <si>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</si>
  <si>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</si>
  <si>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</si>
  <si>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</si>
  <si>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</si>
  <si>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</si>
  <si>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</si>
  <si>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</si>
  <si>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</si>
  <si>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</si>
  <si>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</si>
  <si>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</si>
  <si>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</si>
  <si>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</si>
  <si>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</si>
  <si>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</si>
  <si>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</si>
  <si>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</si>
  <si>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</si>
  <si>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</si>
  <si>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</si>
  <si>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</si>
  <si>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</si>
  <si>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</si>
  <si>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</si>
  <si>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</si>
  <si>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</si>
  <si>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</si>
  <si>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</si>
  <si>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</si>
  <si>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</si>
  <si>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</si>
  <si>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</si>
  <si>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</si>
  <si>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</si>
  <si>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</si>
  <si>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</si>
  <si>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</si>
  <si>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</si>
  <si>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</si>
  <si>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</si>
  <si>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</si>
  <si>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</si>
  <si>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</si>
  <si>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</si>
  <si>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</si>
  <si>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</si>
  <si>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</si>
  <si>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</si>
  <si>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</si>
  <si>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</si>
  <si>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</si>
  <si>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</si>
  <si>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</si>
  <si>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</si>
  <si>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</si>
  <si>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</si>
  <si>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</si>
  <si>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</si>
  <si>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</si>
  <si>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</si>
  <si>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</si>
  <si>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</si>
  <si>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</si>
  <si>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</si>
  <si>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</si>
  <si>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</si>
  <si>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</si>
  <si>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</si>
  <si>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</si>
  <si>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</si>
  <si>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</si>
  <si>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</si>
  <si>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</si>
  <si>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</si>
  <si>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</si>
  <si>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</si>
  <si>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</si>
  <si>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</si>
  <si>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</si>
  <si>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</si>
  <si>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</si>
  <si>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</si>
  <si>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</si>
  <si>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</si>
  <si>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</si>
  <si>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</si>
  <si>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</si>
  <si>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</si>
  <si>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</si>
  <si>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</si>
  <si>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</si>
  <si>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</si>
  <si>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</si>
  <si>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</si>
  <si>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</si>
  <si>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</si>
  <si>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</si>
  <si>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</si>
  <si>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</si>
  <si>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</si>
  <si>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</si>
  <si>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</si>
  <si>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</si>
  <si>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</si>
  <si>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</si>
  <si>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</si>
  <si>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</si>
  <si>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</si>
  <si>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</si>
  <si>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</si>
  <si>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</si>
  <si>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</si>
  <si>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</si>
  <si>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</si>
  <si>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</si>
  <si>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</si>
  <si>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</si>
  <si>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</si>
  <si>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</si>
  <si>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</si>
  <si>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</si>
  <si>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</si>
  <si>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</si>
  <si>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</si>
  <si>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</si>
  <si>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</si>
  <si>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</si>
  <si>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</si>
  <si>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</si>
  <si>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</si>
  <si>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</si>
  <si>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</si>
  <si>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</si>
  <si>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</si>
  <si>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</si>
  <si>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</si>
  <si>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</si>
  <si>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</si>
  <si>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</si>
  <si>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</si>
  <si>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</si>
  <si>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</si>
  <si>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</si>
  <si>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</si>
  <si>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</si>
  <si>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</si>
  <si>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</si>
  <si>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</si>
  <si>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</si>
  <si>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</si>
  <si>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</si>
  <si>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</si>
  <si>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</si>
  <si>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</si>
  <si>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</si>
  <si>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</si>
  <si>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</si>
  <si>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</si>
  <si>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</si>
  <si>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</si>
  <si>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</si>
  <si>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</si>
  <si>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</si>
  <si>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</si>
  <si>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</si>
  <si>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</si>
  <si>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</si>
  <si>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</si>
  <si>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</si>
  <si>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</si>
  <si>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</si>
  <si>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</si>
  <si>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</si>
  <si>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</si>
  <si>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</si>
  <si>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</si>
  <si>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</si>
  <si>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</si>
  <si>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</si>
  <si>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</si>
  <si>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</si>
  <si>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</si>
  <si>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</si>
  <si>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</si>
  <si>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</si>
  <si>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</si>
  <si>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</si>
  <si>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</si>
  <si>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</si>
  <si>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</si>
  <si>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</si>
  <si>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</si>
  <si>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</si>
  <si>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</si>
  <si>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</si>
  <si>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</si>
  <si>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</si>
  <si>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</si>
  <si>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</si>
  <si>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</si>
  <si>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</si>
  <si>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</si>
  <si>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</si>
  <si>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</si>
  <si>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</si>
  <si>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</si>
  <si>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</si>
  <si>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</si>
  <si>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</si>
  <si>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</si>
  <si>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</si>
  <si>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</si>
  <si>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</si>
  <si>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</si>
  <si>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</si>
  <si>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</si>
  <si>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</si>
  <si>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</si>
  <si>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</si>
  <si>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</si>
  <si>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</si>
  <si>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</si>
  <si>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</si>
  <si>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</si>
  <si>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</si>
  <si>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</si>
  <si>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</si>
  <si>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</si>
  <si>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</si>
  <si>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</si>
  <si>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</si>
  <si>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</si>
  <si>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</si>
  <si>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</si>
  <si>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</si>
  <si>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</si>
  <si>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</si>
  <si>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</si>
  <si>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</si>
  <si>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</si>
  <si>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</si>
  <si>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</si>
  <si>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</si>
  <si>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</si>
  <si>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</si>
  <si>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</si>
  <si>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</si>
  <si>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</si>
  <si>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</si>
  <si>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</si>
  <si>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</si>
  <si>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</si>
  <si>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</si>
  <si>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</si>
  <si>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</si>
  <si>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</si>
  <si>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</si>
  <si>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</si>
  <si>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</si>
  <si>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</si>
  <si>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</si>
  <si>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</si>
  <si>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</si>
  <si>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</si>
  <si>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</si>
  <si>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</si>
  <si>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</si>
  <si>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</si>
  <si>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</si>
  <si>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</si>
  <si>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</si>
  <si>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</si>
  <si>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</si>
  <si>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</si>
  <si>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</si>
  <si>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</si>
  <si>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</si>
  <si>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</si>
  <si>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</si>
  <si>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</si>
  <si>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</si>
  <si>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</si>
  <si>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</si>
  <si>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</si>
  <si>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</si>
  <si>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</si>
  <si>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</si>
  <si>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</si>
  <si>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</si>
  <si>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</si>
  <si>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</si>
  <si>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</si>
  <si>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</si>
  <si>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</si>
  <si>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</si>
  <si>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</si>
  <si>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</si>
  <si>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</si>
  <si>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</si>
  <si>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</si>
  <si>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</si>
  <si>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</si>
  <si>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</si>
  <si>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</si>
  <si>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</si>
  <si>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</si>
  <si>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</si>
  <si>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</si>
  <si>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</si>
  <si>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</si>
  <si>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</si>
  <si>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</si>
  <si>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</si>
  <si>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</si>
  <si>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</si>
  <si>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</si>
  <si>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</si>
  <si>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</si>
  <si>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</si>
  <si>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</si>
  <si>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</si>
  <si>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</si>
  <si>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</si>
  <si>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</si>
  <si>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</si>
  <si>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</si>
  <si>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</si>
  <si>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</si>
  <si>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</si>
  <si>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</si>
  <si>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</si>
  <si>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</si>
  <si>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</si>
  <si>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</si>
  <si>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</si>
  <si>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</si>
  <si>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</si>
  <si>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</si>
  <si>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</si>
  <si>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</si>
  <si>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</si>
  <si>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</si>
  <si>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</si>
  <si>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</si>
  <si>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</si>
  <si>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</si>
  <si>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</si>
  <si>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</si>
  <si>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</si>
  <si>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</si>
  <si>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</si>
  <si>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</si>
  <si>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</si>
  <si>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</si>
  <si>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</si>
  <si>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</si>
  <si>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</si>
  <si>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</si>
  <si>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</si>
  <si>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</si>
  <si>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</si>
  <si>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</si>
  <si>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</si>
  <si>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</si>
  <si>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</si>
  <si>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</si>
  <si>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</si>
  <si>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</si>
  <si>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</si>
  <si>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</si>
  <si>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</si>
  <si>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</si>
  <si>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</si>
  <si>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</si>
  <si>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</si>
  <si>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</si>
  <si>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</si>
  <si>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</si>
  <si>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</si>
  <si>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</si>
  <si>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</si>
  <si>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</si>
  <si>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</si>
  <si>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</si>
  <si>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</si>
  <si>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</si>
  <si>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</si>
  <si>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</si>
  <si>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</si>
  <si>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</si>
  <si>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</si>
  <si>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</si>
  <si>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</si>
  <si>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</si>
  <si>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</si>
  <si>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</si>
  <si>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</si>
  <si>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</si>
  <si>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</si>
  <si>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</si>
  <si>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</si>
  <si>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</si>
  <si>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</si>
  <si>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</si>
  <si>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</si>
  <si>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</si>
  <si>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</si>
  <si>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</si>
  <si>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</si>
  <si>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</si>
  <si>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</si>
  <si>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</si>
  <si>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</si>
  <si>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</si>
  <si>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</si>
  <si>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</si>
  <si>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</si>
  <si>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</si>
  <si>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</si>
  <si>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</si>
  <si>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</si>
  <si>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</si>
  <si>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</si>
  <si>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</si>
  <si>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</si>
  <si>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</si>
  <si>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</si>
  <si>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</si>
  <si>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</si>
  <si>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</si>
  <si>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</si>
  <si>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</si>
  <si>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</si>
  <si>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</si>
  <si>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</si>
  <si>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</si>
  <si>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</si>
  <si>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</si>
  <si>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</si>
  <si>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</si>
  <si>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</si>
  <si>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</si>
  <si>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</si>
  <si>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</si>
  <si>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</si>
  <si>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</si>
  <si>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</si>
  <si>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</si>
  <si>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</si>
  <si>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</si>
  <si>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</si>
  <si>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</si>
  <si>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</si>
  <si>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</si>
  <si>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</si>
  <si>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</si>
  <si>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</si>
  <si>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</si>
  <si>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</si>
  <si>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</si>
  <si>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</si>
  <si>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</si>
  <si>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</si>
  <si>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</si>
  <si>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</si>
  <si>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</si>
  <si>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</si>
  <si>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</si>
  <si>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</si>
  <si>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</si>
  <si>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</si>
  <si>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</si>
  <si>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</si>
  <si>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</si>
  <si>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</si>
  <si>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</si>
  <si>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</si>
  <si>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</si>
  <si>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</si>
  <si>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</si>
  <si>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</si>
  <si>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</si>
  <si>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</si>
  <si>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</si>
  <si>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</si>
  <si>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</si>
  <si>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</si>
  <si>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</si>
  <si>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</si>
  <si>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</si>
  <si>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</si>
  <si>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</si>
  <si>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</si>
  <si>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</si>
  <si>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</si>
  <si>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</si>
  <si>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</si>
  <si>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</si>
  <si>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</si>
  <si>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</si>
  <si>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</si>
  <si>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</si>
  <si>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</si>
  <si>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</si>
  <si>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</si>
  <si>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</si>
  <si>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</si>
  <si>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</si>
  <si>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</si>
  <si>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</si>
  <si>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</si>
  <si>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</si>
  <si>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</si>
  <si>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</si>
  <si>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</si>
  <si>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</si>
  <si>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</si>
  <si>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</si>
  <si>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</si>
  <si>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</si>
  <si>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</si>
  <si>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</si>
  <si>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</si>
  <si>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</si>
  <si>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</si>
  <si>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</si>
  <si>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</si>
  <si>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</si>
  <si>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</si>
  <si>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</si>
  <si>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</si>
  <si>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</si>
  <si>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</si>
  <si>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</si>
  <si>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</si>
  <si>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</si>
  <si>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</si>
  <si>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</si>
  <si>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</si>
  <si>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</si>
  <si>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</si>
  <si>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</si>
  <si>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</si>
  <si>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</si>
  <si>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</si>
  <si>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</si>
  <si>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</si>
  <si>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</si>
  <si>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</si>
  <si>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</si>
  <si>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</si>
  <si>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</si>
  <si>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</si>
  <si>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</si>
  <si>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</si>
  <si>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</si>
  <si>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</si>
  <si>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</si>
  <si>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</si>
  <si>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</si>
  <si>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</si>
  <si>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</si>
  <si>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</si>
  <si>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</si>
  <si>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</si>
  <si>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</si>
  <si>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</si>
  <si>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</si>
  <si>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</si>
  <si>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</si>
  <si>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</si>
  <si>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</si>
  <si>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</si>
  <si>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</si>
  <si>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</si>
  <si>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</si>
  <si>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</si>
  <si>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</si>
  <si>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</si>
  <si>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</si>
  <si>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</si>
  <si>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</si>
  <si>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</si>
  <si>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</si>
  <si>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</si>
  <si>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</si>
  <si>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</si>
  <si>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</si>
  <si>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</si>
  <si>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</si>
  <si>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</si>
  <si>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</si>
  <si>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</si>
  <si>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</si>
  <si>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</si>
  <si>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</si>
  <si>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</si>
  <si>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</si>
  <si>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</si>
  <si>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</si>
  <si>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</si>
  <si>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</si>
  <si>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</si>
  <si>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</si>
  <si>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</si>
  <si>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</si>
  <si>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</si>
  <si>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</si>
  <si>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</si>
  <si>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</si>
  <si>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</si>
  <si>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</si>
  <si>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</si>
  <si>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</si>
  <si>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</si>
  <si>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</si>
  <si>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</si>
  <si>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</si>
  <si>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</si>
  <si>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</si>
  <si>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</si>
  <si>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</si>
  <si>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</si>
  <si>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</si>
  <si>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</si>
  <si>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</si>
  <si>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</si>
  <si>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</si>
  <si>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</si>
  <si>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</si>
  <si>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</si>
  <si>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</si>
  <si>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</si>
  <si>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</si>
  <si>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</si>
  <si>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</si>
  <si>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</si>
  <si>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</si>
  <si>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</si>
  <si>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</si>
  <si>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</si>
  <si>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</si>
  <si>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</si>
  <si>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</si>
  <si>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</si>
  <si>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</si>
  <si>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</si>
  <si>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</si>
  <si>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</si>
  <si>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</si>
  <si>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</si>
  <si>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</si>
  <si>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</si>
  <si>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</si>
  <si>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</si>
  <si>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</si>
  <si>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</si>
  <si>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</si>
  <si>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</si>
  <si>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</si>
  <si>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</si>
  <si>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</si>
  <si>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</si>
  <si>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</si>
  <si>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</si>
  <si>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</si>
  <si>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b894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</si>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</sst>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734" t="s">
        <v>988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44895</v>
      </c>
      <c r="M6" s="1008"/>
      <c r="N6" s="1033" t="s">
        <v>990</v>
      </c>
      <c r="O6" s="997"/>
      <c r="P6" s="1034">
        <f>OTCHET!F9</f>
        <v>44895</v>
      </c>
      <c r="Q6" s="1033" t="s">
        <v>990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715" t="s">
        <v>967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44895</v>
      </c>
      <c r="H9" s="1008"/>
      <c r="I9" s="1058">
        <f>+L4</f>
        <v>2022</v>
      </c>
      <c r="J9" s="1059">
        <f>+L6</f>
        <v>44895</v>
      </c>
      <c r="K9" s="1060"/>
      <c r="L9" s="1061">
        <f>+L6</f>
        <v>44895</v>
      </c>
      <c r="M9" s="1060"/>
      <c r="N9" s="1062">
        <f>+L6</f>
        <v>44895</v>
      </c>
      <c r="O9" s="1063"/>
      <c r="P9" s="1064">
        <f>+L4</f>
        <v>2022</v>
      </c>
      <c r="Q9" s="1062">
        <f>+L6</f>
        <v>44895</v>
      </c>
      <c r="R9" s="1035"/>
      <c r="S9" s="1718" t="s">
        <v>968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1005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1986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1985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1007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1009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1011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1013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1015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1017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0" t="s">
        <v>1987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5" t="s">
        <v>1020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1023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1025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1027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1029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1036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1038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1040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1042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1044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1047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1049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1050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1052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1054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7" t="s">
        <v>1056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32095</v>
      </c>
      <c r="K51" s="1084"/>
      <c r="L51" s="1091">
        <f>+IF($P$2=33,$Q51,0)</f>
        <v>0</v>
      </c>
      <c r="M51" s="1084"/>
      <c r="N51" s="1121">
        <f>+ROUND(+G51+J51+L51,0)</f>
        <v>32095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32095</v>
      </c>
      <c r="R51" s="1035"/>
      <c r="S51" s="1679" t="s">
        <v>1060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78</v>
      </c>
      <c r="K52" s="1084"/>
      <c r="L52" s="1109">
        <f>+IF($P$2=33,$Q52,0)</f>
        <v>0</v>
      </c>
      <c r="M52" s="1084"/>
      <c r="N52" s="1110">
        <f>+ROUND(+G52+J52+L52,0)</f>
        <v>78</v>
      </c>
      <c r="O52" s="1086"/>
      <c r="P52" s="1108">
        <f>+ROUND(+SUM(OTCHET!E217:E219),0)</f>
        <v>0</v>
      </c>
      <c r="Q52" s="1109">
        <f>+ROUND(+SUM(OTCHET!L217:L219),0)</f>
        <v>78</v>
      </c>
      <c r="R52" s="1035"/>
      <c r="S52" s="1670" t="s">
        <v>1062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97</v>
      </c>
      <c r="K53" s="1084"/>
      <c r="L53" s="1109">
        <f>+IF($P$2=33,$Q53,0)</f>
        <v>0</v>
      </c>
      <c r="M53" s="1084"/>
      <c r="N53" s="1110">
        <f>+ROUND(+G53+J53+L53,0)</f>
        <v>97</v>
      </c>
      <c r="O53" s="1086"/>
      <c r="P53" s="1108">
        <f>+ROUND(OTCHET!E223,0)</f>
        <v>0</v>
      </c>
      <c r="Q53" s="1109">
        <f>+ROUND(OTCHET!L223,0)</f>
        <v>97</v>
      </c>
      <c r="R53" s="1035"/>
      <c r="S53" s="1670" t="s">
        <v>1064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19464</v>
      </c>
      <c r="K54" s="1084"/>
      <c r="L54" s="1109">
        <f>+IF($P$2=33,$Q54,0)</f>
        <v>0</v>
      </c>
      <c r="M54" s="1084"/>
      <c r="N54" s="1110">
        <f>+ROUND(+G54+J54+L54,0)</f>
        <v>19464</v>
      </c>
      <c r="O54" s="1086"/>
      <c r="P54" s="1108">
        <f>+ROUND(OTCHET!E187+OTCHET!E190,0)</f>
        <v>0</v>
      </c>
      <c r="Q54" s="1109">
        <f>+ROUND(OTCHET!L187+OTCHET!L190,0)</f>
        <v>19464</v>
      </c>
      <c r="R54" s="1035"/>
      <c r="S54" s="1670" t="s">
        <v>1066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3731</v>
      </c>
      <c r="K55" s="1084"/>
      <c r="L55" s="1109">
        <f>+IF($P$2=33,$Q55,0)</f>
        <v>0</v>
      </c>
      <c r="M55" s="1084"/>
      <c r="N55" s="1110">
        <f>+ROUND(+G55+J55+L55,0)</f>
        <v>3731</v>
      </c>
      <c r="O55" s="1086"/>
      <c r="P55" s="1108">
        <f>+ROUND(OTCHET!E196+OTCHET!E204,0)</f>
        <v>0</v>
      </c>
      <c r="Q55" s="1109">
        <f>+ROUND(OTCHET!L196+OTCHET!L204,0)</f>
        <v>3731</v>
      </c>
      <c r="R55" s="1035"/>
      <c r="S55" s="1700" t="s">
        <v>1068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55465</v>
      </c>
      <c r="K56" s="1084"/>
      <c r="L56" s="1197">
        <f>+ROUND(+SUM(L51:L55),0)</f>
        <v>0</v>
      </c>
      <c r="M56" s="1084"/>
      <c r="N56" s="1198">
        <f>+ROUND(+SUM(N51:N55),0)</f>
        <v>55465</v>
      </c>
      <c r="O56" s="1086"/>
      <c r="P56" s="1196">
        <f>+ROUND(+SUM(P51:P55),0)</f>
        <v>0</v>
      </c>
      <c r="Q56" s="1197">
        <f>+ROUND(+SUM(Q51:Q55),0)</f>
        <v>55465</v>
      </c>
      <c r="R56" s="1035"/>
      <c r="S56" s="1685" t="s">
        <v>1070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1073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108185</v>
      </c>
      <c r="K59" s="1084"/>
      <c r="L59" s="1109">
        <f>+IF($P$2=33,$Q59,0)</f>
        <v>0</v>
      </c>
      <c r="M59" s="1084"/>
      <c r="N59" s="1110">
        <f>+ROUND(+G59+J59+L59,0)</f>
        <v>108185</v>
      </c>
      <c r="O59" s="1086"/>
      <c r="P59" s="1108">
        <f>+ROUND(+OTCHET!E275+OTCHET!E276,0)</f>
        <v>0</v>
      </c>
      <c r="Q59" s="1109">
        <f>+ROUND(+OTCHET!L275+OTCHET!L276,0)</f>
        <v>108185</v>
      </c>
      <c r="R59" s="1035"/>
      <c r="S59" s="1670" t="s">
        <v>1075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1077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1079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108185</v>
      </c>
      <c r="K63" s="1084"/>
      <c r="L63" s="1197">
        <f>+ROUND(+SUM(L58:L61),0)</f>
        <v>0</v>
      </c>
      <c r="M63" s="1084"/>
      <c r="N63" s="1198">
        <f>+ROUND(+SUM(N58:N61),0)</f>
        <v>108185</v>
      </c>
      <c r="O63" s="1086"/>
      <c r="P63" s="1196">
        <f>+ROUND(+SUM(P58:P61),0)</f>
        <v>0</v>
      </c>
      <c r="Q63" s="1197">
        <f>+ROUND(+SUM(Q58:Q61),0)</f>
        <v>108185</v>
      </c>
      <c r="R63" s="1035"/>
      <c r="S63" s="1685" t="s">
        <v>1083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1086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1088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1090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1093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1095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1097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40210</v>
      </c>
      <c r="K73" s="1084"/>
      <c r="L73" s="1091">
        <f>+IF($P$2=33,$Q73,0)</f>
        <v>0</v>
      </c>
      <c r="M73" s="1084"/>
      <c r="N73" s="1121">
        <f>+ROUND(+G73+J73+L73,0)</f>
        <v>40210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40210</v>
      </c>
      <c r="R73" s="1035"/>
      <c r="S73" s="1679" t="s">
        <v>1100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1102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40210</v>
      </c>
      <c r="K75" s="1084"/>
      <c r="L75" s="1197">
        <f>+ROUND(+SUM(L73:L74),0)</f>
        <v>0</v>
      </c>
      <c r="M75" s="1084"/>
      <c r="N75" s="1198">
        <f>+ROUND(+SUM(N73:N74),0)</f>
        <v>40210</v>
      </c>
      <c r="O75" s="1086"/>
      <c r="P75" s="1196">
        <f>+ROUND(+SUM(P73:P74),0)</f>
        <v>0</v>
      </c>
      <c r="Q75" s="1197">
        <f>+ROUND(+SUM(Q73:Q74),0)</f>
        <v>40210</v>
      </c>
      <c r="R75" s="1035"/>
      <c r="S75" s="1685" t="s">
        <v>1104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203860</v>
      </c>
      <c r="K77" s="1084"/>
      <c r="L77" s="1222">
        <f>+ROUND(L56+L63+L67+L71+L75,0)</f>
        <v>0</v>
      </c>
      <c r="M77" s="1084"/>
      <c r="N77" s="1223">
        <f>+ROUND(N56+N63+N67+N71+N75,0)</f>
        <v>203860</v>
      </c>
      <c r="O77" s="1086"/>
      <c r="P77" s="1220">
        <f>+ROUND(P56+P63+P67+P71+P75,0)</f>
        <v>0</v>
      </c>
      <c r="Q77" s="1221">
        <f>+ROUND(Q56+Q63+Q67+Q71+Q75,0)</f>
        <v>203860</v>
      </c>
      <c r="R77" s="1035"/>
      <c r="S77" s="1688" t="s">
        <v>1106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9" t="s">
        <v>1109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8465</v>
      </c>
      <c r="K80" s="1084"/>
      <c r="L80" s="1109">
        <f>+IF($P$2=33,$Q80,0)</f>
        <v>0</v>
      </c>
      <c r="M80" s="1084"/>
      <c r="N80" s="1110">
        <f>+ROUND(+G80+J80+L80,0)</f>
        <v>8465</v>
      </c>
      <c r="O80" s="1086"/>
      <c r="P80" s="1108">
        <f>+ROUND(OTCHET!E429,0)</f>
        <v>0</v>
      </c>
      <c r="Q80" s="1109">
        <f>+ROUND(OTCHET!L429,0)</f>
        <v>8465</v>
      </c>
      <c r="R80" s="1035"/>
      <c r="S80" s="1670" t="s">
        <v>1111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203860</v>
      </c>
      <c r="K81" s="1084"/>
      <c r="L81" s="1231">
        <f>+ROUND(L79+L80,0)</f>
        <v>0</v>
      </c>
      <c r="M81" s="1084"/>
      <c r="N81" s="1232">
        <f>+ROUND(N79+N80,0)</f>
        <v>203860</v>
      </c>
      <c r="O81" s="1086"/>
      <c r="P81" s="1230">
        <f>+ROUND(P79+P80,0)</f>
        <v>0</v>
      </c>
      <c r="Q81" s="1231">
        <f>+ROUND(Q79+Q80,0)</f>
        <v>203860</v>
      </c>
      <c r="R81" s="1035"/>
      <c r="S81" s="1676" t="s">
        <v>1113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1119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1121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1123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1126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1128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1130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1132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1134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1137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1139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1141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1143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1147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1149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1151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1154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1156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1158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1161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1163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1165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1168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1170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1172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1174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1177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1181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1183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6" t="s">
        <v>1185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1188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1190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1192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1194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>
        <f>+OTCHET!B605</f>
        <v>44904</v>
      </c>
      <c r="D134" s="1236" t="s">
        <v>1196</v>
      </c>
      <c r="E134" s="1008"/>
      <c r="F134" s="1668"/>
      <c r="G134" s="1668"/>
      <c r="H134" s="1008"/>
      <c r="I134" s="1293" t="s">
        <v>1197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44895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6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9"/>
      <c r="F18" s="1741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203860</v>
      </c>
      <c r="G38" s="837">
        <f>G39+G43+G44+G46+SUM(G48:G52)+G55</f>
        <v>203860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23195</v>
      </c>
      <c r="G39" s="800">
        <f>SUM(G40:G42)</f>
        <v>23195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11844</v>
      </c>
      <c r="G40" s="863">
        <f>OTCHET!I187</f>
        <v>11844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7620</v>
      </c>
      <c r="G41" s="1627">
        <f>OTCHET!I190</f>
        <v>7620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3731</v>
      </c>
      <c r="G42" s="1627">
        <f>+OTCHET!I196+OTCHET!I204</f>
        <v>3731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32270</v>
      </c>
      <c r="G43" s="805">
        <f>+OTCHET!I205+OTCHET!I223+OTCHET!I271</f>
        <v>32270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40210</v>
      </c>
      <c r="G48" s="805">
        <f>+OTCHET!I265+OTCHET!I269+OTCHET!I270</f>
        <v>40210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108185</v>
      </c>
      <c r="G49" s="805">
        <f>OTCHET!I275+OTCHET!I276+OTCHET!I284+OTCHET!I287</f>
        <v>108185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203860</v>
      </c>
      <c r="G56" s="882">
        <f>+G57+G58+G62</f>
        <v>195395</v>
      </c>
      <c r="H56" s="883">
        <f>+H57+H58+H62</f>
        <v>8465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203860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8465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8465</v>
      </c>
      <c r="G59" s="895">
        <f>+OTCHET!I422+OTCHET!I423+OTCHET!I424+OTCHET!I425+OTCHET!I426</f>
        <v>0</v>
      </c>
      <c r="H59" s="896">
        <f>+OTCHET!J422+OTCHET!J423+OTCHET!J424+OTCHET!J425+OTCHET!J426</f>
        <v>8465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-8465</v>
      </c>
      <c r="H64" s="918">
        <f>+H22-H38+H56-H63</f>
        <v>8465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-8465</v>
      </c>
      <c r="H65" s="923">
        <f>+H$64+H$66</f>
        <v>8465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-8465</v>
      </c>
      <c r="H105" s="974">
        <f>+H$64+H$66</f>
        <v>8465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2" t="s">
        <v>979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ДМП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1858</v>
      </c>
      <c r="C9" s="1830"/>
      <c r="D9" s="1831"/>
      <c r="E9" s="115">
        <f>DATE($C$3,1,1)</f>
        <v>44562</v>
      </c>
      <c r="F9" s="116">
        <v>44895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ноември</v>
      </c>
      <c r="G10" s="113"/>
      <c r="H10" s="114"/>
      <c r="I10" s="1786" t="s">
        <v>961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955</v>
      </c>
      <c r="F12" s="1574" t="s">
        <v>1538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ДМП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44895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737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11844</v>
      </c>
      <c r="J187" s="275">
        <f t="shared" si="41"/>
        <v>0</v>
      </c>
      <c r="K187" s="276">
        <f t="shared" si="41"/>
        <v>0</v>
      </c>
      <c r="L187" s="273">
        <f t="shared" si="41"/>
        <v>11844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11844</v>
      </c>
      <c r="J188" s="283">
        <f t="shared" si="43"/>
        <v>0</v>
      </c>
      <c r="K188" s="284">
        <f t="shared" si="43"/>
        <v>0</v>
      </c>
      <c r="L188" s="281">
        <f t="shared" si="43"/>
        <v>11844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740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7620</v>
      </c>
      <c r="J190" s="275">
        <f t="shared" si="44"/>
        <v>0</v>
      </c>
      <c r="K190" s="276">
        <f t="shared" si="44"/>
        <v>0</v>
      </c>
      <c r="L190" s="273">
        <f t="shared" si="44"/>
        <v>7620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7620</v>
      </c>
      <c r="J191" s="283">
        <f t="shared" si="45"/>
        <v>0</v>
      </c>
      <c r="K191" s="284">
        <f t="shared" si="45"/>
        <v>0</v>
      </c>
      <c r="L191" s="281">
        <f t="shared" si="45"/>
        <v>7620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3731</v>
      </c>
      <c r="J196" s="275">
        <f t="shared" si="46"/>
        <v>0</v>
      </c>
      <c r="K196" s="276">
        <f t="shared" si="46"/>
        <v>0</v>
      </c>
      <c r="L196" s="273">
        <f t="shared" si="46"/>
        <v>3731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2223</v>
      </c>
      <c r="J197" s="283">
        <f t="shared" si="47"/>
        <v>0</v>
      </c>
      <c r="K197" s="284">
        <f t="shared" si="47"/>
        <v>0</v>
      </c>
      <c r="L197" s="281">
        <f t="shared" si="47"/>
        <v>2223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29</v>
      </c>
      <c r="J198" s="297">
        <f t="shared" si="47"/>
        <v>0</v>
      </c>
      <c r="K198" s="298">
        <f t="shared" si="47"/>
        <v>0</v>
      </c>
      <c r="L198" s="295">
        <f t="shared" si="47"/>
        <v>29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934</v>
      </c>
      <c r="J200" s="297">
        <f t="shared" si="47"/>
        <v>0</v>
      </c>
      <c r="K200" s="298">
        <f t="shared" si="47"/>
        <v>0</v>
      </c>
      <c r="L200" s="295">
        <f t="shared" si="47"/>
        <v>934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545</v>
      </c>
      <c r="J201" s="297">
        <f t="shared" si="47"/>
        <v>0</v>
      </c>
      <c r="K201" s="298">
        <f t="shared" si="47"/>
        <v>0</v>
      </c>
      <c r="L201" s="295">
        <f t="shared" si="47"/>
        <v>545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32173</v>
      </c>
      <c r="J205" s="275">
        <f t="shared" si="48"/>
        <v>0</v>
      </c>
      <c r="K205" s="276">
        <f t="shared" si="48"/>
        <v>0</v>
      </c>
      <c r="L205" s="310">
        <f t="shared" si="48"/>
        <v>32173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14896</v>
      </c>
      <c r="J210" s="297">
        <f t="shared" si="49"/>
        <v>0</v>
      </c>
      <c r="K210" s="298">
        <f t="shared" si="49"/>
        <v>0</v>
      </c>
      <c r="L210" s="295">
        <f t="shared" si="49"/>
        <v>14896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424</v>
      </c>
      <c r="J211" s="316">
        <f t="shared" si="49"/>
        <v>0</v>
      </c>
      <c r="K211" s="317">
        <f t="shared" si="49"/>
        <v>0</v>
      </c>
      <c r="L211" s="314">
        <f t="shared" si="49"/>
        <v>424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16000</v>
      </c>
      <c r="J212" s="322">
        <f t="shared" si="49"/>
        <v>0</v>
      </c>
      <c r="K212" s="323">
        <f t="shared" si="49"/>
        <v>0</v>
      </c>
      <c r="L212" s="320">
        <f t="shared" si="49"/>
        <v>16000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200</v>
      </c>
      <c r="J213" s="328">
        <f t="shared" si="49"/>
        <v>0</v>
      </c>
      <c r="K213" s="329">
        <f t="shared" si="49"/>
        <v>0</v>
      </c>
      <c r="L213" s="326">
        <f t="shared" si="49"/>
        <v>200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575</v>
      </c>
      <c r="J214" s="322">
        <f t="shared" si="49"/>
        <v>0</v>
      </c>
      <c r="K214" s="323">
        <f t="shared" si="49"/>
        <v>0</v>
      </c>
      <c r="L214" s="320">
        <f t="shared" si="49"/>
        <v>575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78</v>
      </c>
      <c r="J217" s="322">
        <f t="shared" si="50"/>
        <v>0</v>
      </c>
      <c r="K217" s="323">
        <f t="shared" si="50"/>
        <v>0</v>
      </c>
      <c r="L217" s="320">
        <f t="shared" si="50"/>
        <v>78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97</v>
      </c>
      <c r="J223" s="275">
        <f t="shared" si="51"/>
        <v>0</v>
      </c>
      <c r="K223" s="276">
        <f t="shared" si="51"/>
        <v>0</v>
      </c>
      <c r="L223" s="310">
        <f t="shared" si="51"/>
        <v>97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97</v>
      </c>
      <c r="J224" s="283">
        <f t="shared" si="52"/>
        <v>0</v>
      </c>
      <c r="K224" s="284">
        <f t="shared" si="52"/>
        <v>0</v>
      </c>
      <c r="L224" s="281">
        <f t="shared" si="52"/>
        <v>97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715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1650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1655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1652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1653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40210</v>
      </c>
      <c r="J270" s="275">
        <f t="shared" si="66"/>
        <v>0</v>
      </c>
      <c r="K270" s="276">
        <f t="shared" si="66"/>
        <v>0</v>
      </c>
      <c r="L270" s="310">
        <f t="shared" si="66"/>
        <v>40210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88137</v>
      </c>
      <c r="J275" s="275">
        <f t="shared" si="68"/>
        <v>0</v>
      </c>
      <c r="K275" s="276">
        <f t="shared" si="68"/>
        <v>0</v>
      </c>
      <c r="L275" s="310">
        <f t="shared" si="68"/>
        <v>88137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20048</v>
      </c>
      <c r="J276" s="275">
        <f t="shared" si="68"/>
        <v>0</v>
      </c>
      <c r="K276" s="276">
        <f t="shared" si="68"/>
        <v>0</v>
      </c>
      <c r="L276" s="310">
        <f t="shared" si="68"/>
        <v>20048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20048</v>
      </c>
      <c r="J280" s="297">
        <f t="shared" si="69"/>
        <v>0</v>
      </c>
      <c r="K280" s="298">
        <f t="shared" si="69"/>
        <v>0</v>
      </c>
      <c r="L280" s="295">
        <f t="shared" si="69"/>
        <v>20048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679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680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907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688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203860</v>
      </c>
      <c r="J301" s="397">
        <f t="shared" si="77"/>
        <v>0</v>
      </c>
      <c r="K301" s="398">
        <f t="shared" si="77"/>
        <v>0</v>
      </c>
      <c r="L301" s="395">
        <f t="shared" si="77"/>
        <v>203860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ДМП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44895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914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674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675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693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760</v>
      </c>
      <c r="D422" s="1789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698</v>
      </c>
      <c r="D423" s="1789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480">
        <v>8465</v>
      </c>
      <c r="K424" s="1463">
        <v>0</v>
      </c>
      <c r="L424" s="1367">
        <f>I424+J424+K424</f>
        <v>8465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677</v>
      </c>
      <c r="D425" s="1789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918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8465</v>
      </c>
      <c r="K429" s="511">
        <f t="shared" si="97"/>
        <v>0</v>
      </c>
      <c r="L429" s="508">
        <f t="shared" si="97"/>
        <v>8465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ДМП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44895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-8465</v>
      </c>
      <c r="J445" s="539">
        <f t="shared" si="99"/>
        <v>8465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ДМП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44895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761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764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1948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767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774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922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927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928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929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930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932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933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934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935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944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949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826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790" t="s">
        <v>2062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870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793" t="s">
        <v>2063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873</v>
      </c>
      <c r="C604" s="1777"/>
      <c r="D604" s="661" t="s">
        <v>874</v>
      </c>
      <c r="E604" s="662"/>
      <c r="F604" s="663"/>
      <c r="G604" s="1778" t="s">
        <v>870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>
        <v>44904</v>
      </c>
      <c r="C605" s="1780"/>
      <c r="D605" s="664" t="s">
        <v>875</v>
      </c>
      <c r="E605" s="665" t="s">
        <v>2064</v>
      </c>
      <c r="F605" s="666"/>
      <c r="G605" s="667" t="s">
        <v>876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44" t="str">
        <f>$B$7</f>
        <v>ОТЧЕТНИ ДАННИ ПО ЕБК ЗА СМЕТКИТЕ ЗА СРЕДСТВАТА ОТ ЕВРОПЕЙСКИЯ СЪЮЗ - ДМП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461</v>
      </c>
      <c r="F622" s="406" t="s">
        <v>828</v>
      </c>
      <c r="G622" s="237"/>
      <c r="H622" s="1351" t="s">
        <v>1245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44895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749" t="str">
        <f>$B$12</f>
        <v>Твърдица</v>
      </c>
      <c r="C626" s="1750"/>
      <c r="D626" s="1751"/>
      <c r="E626" s="410" t="s">
        <v>883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884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</c>
    </row>
    <row r="630" spans="2:13" ht="18.75">
      <c r="B630" s="247"/>
      <c r="C630" s="248"/>
      <c r="D630" s="249" t="s">
        <v>706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</c>
    </row>
    <row r="631" spans="2:13" ht="56.25">
      <c r="B631" s="250" t="s">
        <v>62</v>
      </c>
      <c r="C631" s="251" t="s">
        <v>463</v>
      </c>
      <c r="D631" s="252" t="s">
        <v>707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736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60" t="s">
        <v>2055</v>
      </c>
      <c r="C634" s="1447">
        <f>VLOOKUP(D635,EBK_DEIN2,2,FALSE)</f>
        <v>3388</v>
      </c>
      <c r="D634" s="1446" t="s">
        <v>785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15.75">
      <c r="B635" s="1439"/>
      <c r="C635" s="1575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708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60" t="s">
        <v>737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738</v>
      </c>
      <c r="E638" s="281">
        <f>F638+G638+H638</f>
        <v>0</v>
      </c>
      <c r="F638" s="152"/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739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740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741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742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0</v>
      </c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902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864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0</v>
      </c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0</v>
      </c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866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0</v>
      </c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867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794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903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904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905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906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715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1654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1946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1965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1996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709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1651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1655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1652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1653</v>
      </c>
      <c r="D720" s="1769"/>
      <c r="E720" s="310">
        <f t="shared" si="160"/>
        <v>0</v>
      </c>
      <c r="F720" s="1411"/>
      <c r="G720" s="1412"/>
      <c r="H720" s="1413"/>
      <c r="I720" s="1411">
        <v>0</v>
      </c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>
        <v>0</v>
      </c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679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680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681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682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683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684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907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685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686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687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688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688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734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4" t="str">
        <f>$B$7</f>
        <v>ОТЧЕТНИ ДАННИ ПО ЕБК ЗА СМЕТКИТЕ ЗА СРЕДСТВАТА ОТ ЕВРОПЕЙСКИЯ СЪЮЗ - ДМП</v>
      </c>
      <c r="C759" s="1745"/>
      <c r="D759" s="1745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828</v>
      </c>
      <c r="G760" s="237"/>
      <c r="H760" s="1351" t="s">
        <v>1245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46" t="str">
        <f>$B$9</f>
        <v>Твърдица</v>
      </c>
      <c r="C761" s="1747"/>
      <c r="D761" s="1748"/>
      <c r="E761" s="115">
        <f>$E$9</f>
        <v>44562</v>
      </c>
      <c r="F761" s="226">
        <f>$F$9</f>
        <v>44895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49" t="str">
        <f>$B$12</f>
        <v>Твърдица</v>
      </c>
      <c r="C764" s="1750"/>
      <c r="D764" s="1751"/>
      <c r="E764" s="410" t="s">
        <v>883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884</v>
      </c>
      <c r="E766" s="238">
        <f>$E$15</f>
        <v>97</v>
      </c>
      <c r="F766" s="414" t="str">
        <f>$F$15</f>
        <v>СЕС - ДМП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706</v>
      </c>
      <c r="E768" s="1752" t="str">
        <f>CONCATENATE("Уточнен план ",$C$3)</f>
        <v>Уточнен план 2022</v>
      </c>
      <c r="F768" s="1753"/>
      <c r="G768" s="1753"/>
      <c r="H768" s="1754"/>
      <c r="I768" s="1755" t="str">
        <f>CONCATENATE("Отчет ",$C$3)</f>
        <v>Отчет 2022</v>
      </c>
      <c r="J768" s="1756"/>
      <c r="K768" s="1756"/>
      <c r="L768" s="1757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707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9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736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6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60" t="s">
        <v>2055</v>
      </c>
      <c r="C772" s="1447">
        <f>VLOOKUP(D773,EBK_DEIN2,2,FALSE)</f>
        <v>4469</v>
      </c>
      <c r="D772" s="1446" t="s">
        <v>785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5">
        <f>+C772</f>
        <v>4469</v>
      </c>
      <c r="D773" s="1441" t="s">
        <v>19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708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0" t="s">
        <v>737</v>
      </c>
      <c r="D775" s="1761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11844</v>
      </c>
      <c r="J775" s="275">
        <f t="shared" si="170"/>
        <v>0</v>
      </c>
      <c r="K775" s="276">
        <f t="shared" si="170"/>
        <v>0</v>
      </c>
      <c r="L775" s="273">
        <f t="shared" si="170"/>
        <v>11844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738</v>
      </c>
      <c r="E776" s="281">
        <f>F776+G776+H776</f>
        <v>0</v>
      </c>
      <c r="F776" s="152"/>
      <c r="G776" s="153"/>
      <c r="H776" s="1407"/>
      <c r="I776" s="152">
        <v>11844</v>
      </c>
      <c r="J776" s="153"/>
      <c r="K776" s="1407"/>
      <c r="L776" s="281">
        <f>I776+J776+K776</f>
        <v>11844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739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2" t="s">
        <v>740</v>
      </c>
      <c r="D778" s="176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7620</v>
      </c>
      <c r="J778" s="275">
        <f t="shared" si="172"/>
        <v>0</v>
      </c>
      <c r="K778" s="276">
        <f t="shared" si="172"/>
        <v>0</v>
      </c>
      <c r="L778" s="273">
        <f t="shared" si="172"/>
        <v>7620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741</v>
      </c>
      <c r="E779" s="281">
        <f>F779+G779+H779</f>
        <v>0</v>
      </c>
      <c r="F779" s="152"/>
      <c r="G779" s="153"/>
      <c r="H779" s="1407"/>
      <c r="I779" s="152">
        <v>7620</v>
      </c>
      <c r="J779" s="153"/>
      <c r="K779" s="1407"/>
      <c r="L779" s="281">
        <f>I779+J779+K779</f>
        <v>7620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742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4" t="s">
        <v>192</v>
      </c>
      <c r="D784" s="176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3731</v>
      </c>
      <c r="J784" s="275">
        <f t="shared" si="173"/>
        <v>0</v>
      </c>
      <c r="K784" s="276">
        <f t="shared" si="173"/>
        <v>0</v>
      </c>
      <c r="L784" s="273">
        <f t="shared" si="173"/>
        <v>3731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07"/>
      <c r="I785" s="152">
        <v>2223</v>
      </c>
      <c r="J785" s="153"/>
      <c r="K785" s="1407"/>
      <c r="L785" s="281">
        <f aca="true" t="shared" si="175" ref="L785:L792">I785+J785+K785</f>
        <v>2223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902</v>
      </c>
      <c r="E786" s="295">
        <f t="shared" si="174"/>
        <v>0</v>
      </c>
      <c r="F786" s="158"/>
      <c r="G786" s="159"/>
      <c r="H786" s="1409"/>
      <c r="I786" s="158">
        <v>29</v>
      </c>
      <c r="J786" s="159"/>
      <c r="K786" s="1409"/>
      <c r="L786" s="295">
        <f t="shared" si="175"/>
        <v>29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864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09"/>
      <c r="I788" s="158">
        <v>934</v>
      </c>
      <c r="J788" s="159"/>
      <c r="K788" s="1409"/>
      <c r="L788" s="295">
        <f t="shared" si="175"/>
        <v>934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09"/>
      <c r="I789" s="158">
        <v>545</v>
      </c>
      <c r="J789" s="159"/>
      <c r="K789" s="1409"/>
      <c r="L789" s="295">
        <f t="shared" si="175"/>
        <v>545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866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6" t="s">
        <v>197</v>
      </c>
      <c r="D792" s="1767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2" t="s">
        <v>198</v>
      </c>
      <c r="D793" s="176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32173</v>
      </c>
      <c r="J793" s="275">
        <f t="shared" si="176"/>
        <v>0</v>
      </c>
      <c r="K793" s="276">
        <f t="shared" si="176"/>
        <v>0</v>
      </c>
      <c r="L793" s="310">
        <f t="shared" si="176"/>
        <v>32173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09"/>
      <c r="I798" s="158">
        <v>14896</v>
      </c>
      <c r="J798" s="159"/>
      <c r="K798" s="1409"/>
      <c r="L798" s="295">
        <f t="shared" si="178"/>
        <v>14896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>
        <v>424</v>
      </c>
      <c r="J799" s="165"/>
      <c r="K799" s="1408"/>
      <c r="L799" s="314">
        <f t="shared" si="178"/>
        <v>424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0"/>
      <c r="G800" s="451"/>
      <c r="H800" s="1417"/>
      <c r="I800" s="450">
        <v>16000</v>
      </c>
      <c r="J800" s="451"/>
      <c r="K800" s="1417"/>
      <c r="L800" s="320">
        <f t="shared" si="178"/>
        <v>16000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>
        <v>200</v>
      </c>
      <c r="J801" s="446"/>
      <c r="K801" s="1414"/>
      <c r="L801" s="326">
        <f t="shared" si="178"/>
        <v>200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>
        <v>575</v>
      </c>
      <c r="J802" s="451"/>
      <c r="K802" s="1417"/>
      <c r="L802" s="320">
        <f t="shared" si="178"/>
        <v>575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867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>
        <v>78</v>
      </c>
      <c r="J805" s="451"/>
      <c r="K805" s="1417"/>
      <c r="L805" s="320">
        <f t="shared" si="178"/>
        <v>78</v>
      </c>
      <c r="M805" s="12">
        <f t="shared" si="171"/>
        <v>1</v>
      </c>
      <c r="N805" s="13"/>
    </row>
    <row r="806" spans="2:14" ht="15.75">
      <c r="B806" s="292"/>
      <c r="C806" s="324">
        <v>1063</v>
      </c>
      <c r="D806" s="332" t="s">
        <v>794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903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8" t="s">
        <v>269</v>
      </c>
      <c r="D811" s="176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97</v>
      </c>
      <c r="J811" s="275">
        <f t="shared" si="180"/>
        <v>0</v>
      </c>
      <c r="K811" s="276">
        <f t="shared" si="180"/>
        <v>0</v>
      </c>
      <c r="L811" s="310">
        <f t="shared" si="180"/>
        <v>97</v>
      </c>
      <c r="M811" s="12">
        <f t="shared" si="179"/>
        <v>1</v>
      </c>
      <c r="N811" s="13"/>
    </row>
    <row r="812" spans="2:14" ht="15.75">
      <c r="B812" s="292"/>
      <c r="C812" s="279">
        <v>1901</v>
      </c>
      <c r="D812" s="340" t="s">
        <v>904</v>
      </c>
      <c r="E812" s="281">
        <f>F812+G812+H812</f>
        <v>0</v>
      </c>
      <c r="F812" s="152"/>
      <c r="G812" s="153"/>
      <c r="H812" s="1407"/>
      <c r="I812" s="152">
        <v>97</v>
      </c>
      <c r="J812" s="153"/>
      <c r="K812" s="1407"/>
      <c r="L812" s="281">
        <f>I812+J812+K812</f>
        <v>97</v>
      </c>
      <c r="M812" s="12">
        <f t="shared" si="179"/>
        <v>1</v>
      </c>
      <c r="N812" s="13"/>
    </row>
    <row r="813" spans="2:14" ht="15.75">
      <c r="B813" s="341"/>
      <c r="C813" s="293">
        <v>1981</v>
      </c>
      <c r="D813" s="342" t="s">
        <v>905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906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8" t="s">
        <v>715</v>
      </c>
      <c r="D815" s="176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8" t="s">
        <v>217</v>
      </c>
      <c r="D821" s="176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8" t="s">
        <v>219</v>
      </c>
      <c r="D824" s="1769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8" t="s">
        <v>220</v>
      </c>
      <c r="D825" s="175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8" t="s">
        <v>221</v>
      </c>
      <c r="D826" s="175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8" t="s">
        <v>1654</v>
      </c>
      <c r="D827" s="175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8" t="s">
        <v>222</v>
      </c>
      <c r="D828" s="176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1946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1965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1996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709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1651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2048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8" t="s">
        <v>231</v>
      </c>
      <c r="D843" s="1769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8" t="s">
        <v>232</v>
      </c>
      <c r="D844" s="1769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8" t="s">
        <v>233</v>
      </c>
      <c r="D845" s="1769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5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8" t="s">
        <v>234</v>
      </c>
      <c r="D846" s="176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8" t="s">
        <v>1655</v>
      </c>
      <c r="D853" s="176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8" t="s">
        <v>1652</v>
      </c>
      <c r="D857" s="1769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8" t="s">
        <v>1653</v>
      </c>
      <c r="D858" s="1769"/>
      <c r="E858" s="310">
        <f t="shared" si="196"/>
        <v>0</v>
      </c>
      <c r="F858" s="1411"/>
      <c r="G858" s="1412"/>
      <c r="H858" s="1413"/>
      <c r="I858" s="1411">
        <v>40210</v>
      </c>
      <c r="J858" s="1412"/>
      <c r="K858" s="1413"/>
      <c r="L858" s="310">
        <f t="shared" si="197"/>
        <v>40210</v>
      </c>
      <c r="M858" s="12">
        <f t="shared" si="191"/>
        <v>1</v>
      </c>
      <c r="N858" s="13"/>
    </row>
    <row r="859" spans="2:14" ht="15.75">
      <c r="B859" s="272">
        <v>4600</v>
      </c>
      <c r="C859" s="1758" t="s">
        <v>244</v>
      </c>
      <c r="D859" s="175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8" t="s">
        <v>270</v>
      </c>
      <c r="D860" s="176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2" t="s">
        <v>245</v>
      </c>
      <c r="D863" s="1773"/>
      <c r="E863" s="310">
        <f>F863+G863+H863</f>
        <v>0</v>
      </c>
      <c r="F863" s="1411"/>
      <c r="G863" s="1412"/>
      <c r="H863" s="1413"/>
      <c r="I863" s="1411">
        <v>88137</v>
      </c>
      <c r="J863" s="1412"/>
      <c r="K863" s="1413"/>
      <c r="L863" s="310">
        <f>I863+J863+K863</f>
        <v>88137</v>
      </c>
      <c r="M863" s="12">
        <f t="shared" si="191"/>
        <v>1</v>
      </c>
      <c r="N863" s="13"/>
    </row>
    <row r="864" spans="2:14" ht="15.75">
      <c r="B864" s="365">
        <v>5200</v>
      </c>
      <c r="C864" s="1772" t="s">
        <v>246</v>
      </c>
      <c r="D864" s="177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20048</v>
      </c>
      <c r="J864" s="275">
        <f t="shared" si="199"/>
        <v>0</v>
      </c>
      <c r="K864" s="276">
        <f t="shared" si="199"/>
        <v>0</v>
      </c>
      <c r="L864" s="310">
        <f t="shared" si="199"/>
        <v>20048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>
        <v>20048</v>
      </c>
      <c r="J868" s="159"/>
      <c r="K868" s="1409"/>
      <c r="L868" s="295">
        <f t="shared" si="201"/>
        <v>20048</v>
      </c>
      <c r="M868" s="12">
        <f t="shared" si="191"/>
        <v>1</v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2" t="s">
        <v>617</v>
      </c>
      <c r="D872" s="177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2" t="s">
        <v>679</v>
      </c>
      <c r="D875" s="177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8" t="s">
        <v>680</v>
      </c>
      <c r="D876" s="176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681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682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683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684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4" t="s">
        <v>907</v>
      </c>
      <c r="D881" s="1775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685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5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686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5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687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5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70" t="s">
        <v>688</v>
      </c>
      <c r="D885" s="1771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70" t="s">
        <v>688</v>
      </c>
      <c r="D886" s="1771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734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203860</v>
      </c>
      <c r="J890" s="397">
        <f t="shared" si="205"/>
        <v>0</v>
      </c>
      <c r="K890" s="398">
        <f t="shared" si="205"/>
        <v>0</v>
      </c>
      <c r="L890" s="395">
        <f t="shared" si="205"/>
        <v>203860</v>
      </c>
      <c r="M890" s="12">
        <f t="shared" si="202"/>
        <v>1</v>
      </c>
      <c r="N890" s="73" t="str">
        <f>LEFT(C772,1)</f>
        <v>4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8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737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740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715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1654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1655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1652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1653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679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680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907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688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688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2022-12-09T11:14:49Z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