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<sst xmlns="http://schemas.openxmlformats.org/spreadsheetml/2006/main" count="2727" uniqueCount="2078">
  <si>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</si>
  <si>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</si>
  <si>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</si>
  <si>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</si>
  <si>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</si>
  <si>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</si>
  <si>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</si>
  <si>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</si>
  <si>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</si>
  <si>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</si>
  <si>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</si>
  <si>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</si>
  <si>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</si>
  <si>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</si>
  <si>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</si>
  <si>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</si>
  <si>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</si>
  <si>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</si>
  <si>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</si>
  <si>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</si>
  <si>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</si>
  <si>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</si>
  <si>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</si>
  <si>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</si>
  <si>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</si>
  <si>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</si>
  <si>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</si>
  <si>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</si>
  <si>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</si>
  <si>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</si>
  <si>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</si>
  <si>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</si>
  <si>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</si>
  <si>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</si>
  <si>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</si>
  <si>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</si>
  <si>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</si>
  <si>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</si>
  <si>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</si>
  <si>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</si>
  <si>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</si>
  <si>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</si>
  <si>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</si>
  <si>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</si>
  <si>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</si>
  <si>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</si>
  <si>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</si>
  <si>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</si>
  <si>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</si>
  <si>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</si>
  <si>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</si>
  <si>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</si>
  <si>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</si>
  <si>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</si>
  <si>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</si>
  <si>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</si>
  <si>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</si>
  <si>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</si>
  <si>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</si>
  <si>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</si>
  <si>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</si>
  <si>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</si>
  <si>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</si>
  <si>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</si>
  <si>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</si>
  <si>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</si>
  <si>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</si>
  <si>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</si>
  <si>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</si>
  <si>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</si>
  <si>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</si>
  <si>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</si>
  <si>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</si>
  <si>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</si>
  <si>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</si>
  <si>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</si>
  <si>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</si>
  <si>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</si>
  <si>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</si>
  <si>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</si>
  <si>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</si>
  <si>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</si>
  <si>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</si>
  <si>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</si>
  <si>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</si>
  <si>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</si>
  <si>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</si>
  <si>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</si>
  <si>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</si>
  <si>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</si>
  <si>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</si>
  <si>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</si>
  <si>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</si>
  <si>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</si>
  <si>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</si>
  <si>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</si>
  <si>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</si>
  <si>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</si>
  <si>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</si>
  <si>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</si>
  <si>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</si>
  <si>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</si>
  <si>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</si>
  <si>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</si>
  <si>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</si>
  <si>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</si>
  <si>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</si>
  <si>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</si>
  <si>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</si>
  <si>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</si>
  <si>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</si>
  <si>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</si>
  <si>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</si>
  <si>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</si>
  <si>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</si>
  <si>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</si>
  <si>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</si>
  <si>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</si>
  <si>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</si>
  <si>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</si>
  <si>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</si>
  <si>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</si>
  <si>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</si>
  <si>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</si>
  <si>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</si>
  <si>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</si>
  <si>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</si>
  <si>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</si>
  <si>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</si>
  <si>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</si>
  <si>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</si>
  <si>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</si>
  <si>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</si>
  <si>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</si>
  <si>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</si>
  <si>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</si>
  <si>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</si>
  <si>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</si>
  <si>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</si>
  <si>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</si>
  <si>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</si>
  <si>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</si>
  <si>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</si>
  <si>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</si>
  <si>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</si>
  <si>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</si>
  <si>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</si>
  <si>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</si>
  <si>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</si>
  <si>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</si>
  <si>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</si>
  <si>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</si>
  <si>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</si>
  <si>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</si>
  <si>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</si>
  <si>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</si>
  <si>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</si>
  <si>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</si>
  <si>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</si>
  <si>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</si>
  <si>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</si>
  <si>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</si>
  <si>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</si>
  <si>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</si>
  <si>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</si>
  <si>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</si>
  <si>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</si>
  <si>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</si>
  <si>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</si>
  <si>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</si>
  <si>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</si>
  <si>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</si>
  <si>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</si>
  <si>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</si>
  <si>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</si>
  <si>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</si>
  <si>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</si>
  <si>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</si>
  <si>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</si>
  <si>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</si>
  <si>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</si>
  <si>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</si>
  <si>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</si>
  <si>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</si>
  <si>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</si>
  <si>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</si>
  <si>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</si>
  <si>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</si>
  <si>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</si>
  <si>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</si>
  <si>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</si>
  <si>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</si>
  <si>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</si>
  <si>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</si>
  <si>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</si>
  <si>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</si>
  <si>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</si>
  <si>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</si>
  <si>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</si>
  <si>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</si>
  <si>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</si>
  <si>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</si>
  <si>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</si>
  <si>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</si>
  <si>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</si>
  <si>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</si>
  <si>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</si>
  <si>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</si>
  <si>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</si>
  <si>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</si>
  <si>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</si>
  <si>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</si>
  <si>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</si>
  <si>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</si>
  <si>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</si>
  <si>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</si>
  <si>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</si>
  <si>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</si>
  <si>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</si>
  <si>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</si>
  <si>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</si>
  <si>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</si>
  <si>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</si>
  <si>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</si>
  <si>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</si>
  <si>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</si>
  <si>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</si>
  <si>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</si>
  <si>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</si>
  <si>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</si>
  <si>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</si>
  <si>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</si>
  <si>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</si>
  <si>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</si>
  <si>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</si>
  <si>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</si>
  <si>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</si>
  <si>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</si>
  <si>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</si>
  <si>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</si>
  <si>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</si>
  <si>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</si>
  <si>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</si>
  <si>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</si>
  <si>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</si>
  <si>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</si>
  <si>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</si>
  <si>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</si>
  <si>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</si>
  <si>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</si>
  <si>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</si>
  <si>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</si>
  <si>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</si>
  <si>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</si>
  <si>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</si>
  <si>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</si>
  <si>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</si>
  <si>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</si>
  <si>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</si>
  <si>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</si>
  <si>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</si>
  <si>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</si>
  <si>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</si>
  <si>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</si>
  <si>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</si>
  <si>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</si>
  <si>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</si>
  <si>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</si>
  <si>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</si>
  <si>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</si>
  <si>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</si>
  <si>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</si>
  <si>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</si>
  <si>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</si>
  <si>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</si>
  <si>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</si>
  <si>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</si>
  <si>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</si>
  <si>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</si>
  <si>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</si>
  <si>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</si>
  <si>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</si>
  <si>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</si>
  <si>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</si>
  <si>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</si>
  <si>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</si>
  <si>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</si>
  <si>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</si>
  <si>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</si>
  <si>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</si>
  <si>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</si>
  <si>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</si>
  <si>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</si>
  <si>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</si>
  <si>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</si>
  <si>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</si>
  <si>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</si>
  <si>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</si>
  <si>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</si>
  <si>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</si>
  <si>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</si>
  <si>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</si>
  <si>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</si>
  <si>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</si>
  <si>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</si>
  <si>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</si>
  <si>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</si>
  <si>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</si>
  <si>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</si>
  <si>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</si>
  <si>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</si>
  <si>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</si>
  <si>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</si>
  <si>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</si>
  <si>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</si>
  <si>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</si>
  <si>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</si>
  <si>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</si>
  <si>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</si>
  <si>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</si>
  <si>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</si>
  <si>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</si>
  <si>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</si>
  <si>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</si>
  <si>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</si>
  <si>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</si>
  <si>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</si>
  <si>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</si>
  <si>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</si>
  <si>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</si>
  <si>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</si>
  <si>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</si>
  <si>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</si>
  <si>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</si>
  <si>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</si>
  <si>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</si>
  <si>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</si>
  <si>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</si>
  <si>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</si>
  <si>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</si>
  <si>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</si>
  <si>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</si>
  <si>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</si>
  <si>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</si>
  <si>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</si>
  <si>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</si>
  <si>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</si>
  <si>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</si>
  <si>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</si>
  <si>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</si>
  <si>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</si>
  <si>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</si>
  <si>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</si>
  <si>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</si>
  <si>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</si>
  <si>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</si>
  <si>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</si>
  <si>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</si>
  <si>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</si>
  <si>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</si>
  <si>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</si>
  <si>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</si>
  <si>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</si>
  <si>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</si>
  <si>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</si>
  <si>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</si>
  <si>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</si>
  <si>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</si>
  <si>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</si>
  <si>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</si>
  <si>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</si>
  <si>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</si>
  <si>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</si>
  <si>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</si>
  <si>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</si>
  <si>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</si>
  <si>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</si>
  <si>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</si>
  <si>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</si>
  <si>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</si>
  <si>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</si>
  <si>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</si>
  <si>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</si>
  <si>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</si>
  <si>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</si>
  <si>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</si>
  <si>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</si>
  <si>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</si>
  <si>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</si>
  <si>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</si>
  <si>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</si>
  <si>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</si>
  <si>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</si>
  <si>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</si>
  <si>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</si>
  <si>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</si>
  <si>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</si>
  <si>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</si>
  <si>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</si>
  <si>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</si>
  <si>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</si>
  <si>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</si>
  <si>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</si>
  <si>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</si>
  <si>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</si>
  <si>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</si>
  <si>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</si>
  <si>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</si>
  <si>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</si>
  <si>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</si>
  <si>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</si>
  <si>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</si>
  <si>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</si>
  <si>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</si>
  <si>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</si>
  <si>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</si>
  <si>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</si>
  <si>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</si>
  <si>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</si>
  <si>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</si>
  <si>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</si>
  <si>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</si>
  <si>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</si>
  <si>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</si>
  <si>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</si>
  <si>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</si>
  <si>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</si>
  <si>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</si>
  <si>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</si>
  <si>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</si>
  <si>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</si>
  <si>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</si>
  <si>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</si>
  <si>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</si>
  <si>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</si>
  <si>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</si>
  <si>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</si>
  <si>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</si>
  <si>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</si>
  <si>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</si>
  <si>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</si>
  <si>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</si>
  <si>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</si>
  <si>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</si>
  <si>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</si>
  <si>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</si>
  <si>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</si>
  <si>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</si>
  <si>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</si>
  <si>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</si>
  <si>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</si>
  <si>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</si>
  <si>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</si>
  <si>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</si>
  <si>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</si>
  <si>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</si>
  <si>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</si>
  <si>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</si>
  <si>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</si>
  <si>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</si>
  <si>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</si>
  <si>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</si>
  <si>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</si>
  <si>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</si>
  <si>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</si>
  <si>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</si>
  <si>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</si>
  <si>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</si>
  <si>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</si>
  <si>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</si>
  <si>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</si>
  <si>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</si>
  <si>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</si>
  <si>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</si>
  <si>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</si>
  <si>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</si>
  <si>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</si>
  <si>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</si>
  <si>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</si>
  <si>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</si>
  <si>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</si>
  <si>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</si>
  <si>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</si>
  <si>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</si>
  <si>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</si>
  <si>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</si>
  <si>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</si>
  <si>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</si>
  <si>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</si>
  <si>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</si>
  <si>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</si>
  <si>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</si>
  <si>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</si>
  <si>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</si>
  <si>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</si>
  <si>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</si>
  <si>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</si>
  <si>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</si>
  <si>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</si>
  <si>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</si>
  <si>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</si>
  <si>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</si>
  <si>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</si>
  <si>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</si>
  <si>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</si>
  <si>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</si>
  <si>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</si>
  <si>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</si>
  <si>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</si>
  <si>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</si>
  <si>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</si>
  <si>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</si>
  <si>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</si>
  <si>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</si>
  <si>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</si>
  <si>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</si>
  <si>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</si>
  <si>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</si>
  <si>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</si>
  <si>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</si>
  <si>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</si>
  <si>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</si>
  <si>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</si>
  <si>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</si>
  <si>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</si>
  <si>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</si>
  <si>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</si>
  <si>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</si>
  <si>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</si>
  <si>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</si>
  <si>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</si>
  <si>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</si>
  <si>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</si>
  <si>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</si>
  <si>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</si>
  <si>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</si>
  <si>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</si>
  <si>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</si>
  <si>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</si>
  <si>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</si>
  <si>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</si>
  <si>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</si>
  <si>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</si>
  <si>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</si>
  <si>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</si>
  <si>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</si>
  <si>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</si>
  <si>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</si>
  <si>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</si>
  <si>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</si>
  <si>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</si>
  <si>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</si>
  <si>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</si>
  <si>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</si>
  <si>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</si>
  <si>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</si>
  <si>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</si>
  <si>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</si>
  <si>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</si>
  <si>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</si>
  <si>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</si>
  <si>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</si>
  <si>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</si>
  <si>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</si>
  <si>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</si>
  <si>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</si>
  <si>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</si>
  <si>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</si>
  <si>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</si>
  <si>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</si>
  <si>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</si>
  <si>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</si>
  <si>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</si>
  <si>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</si>
  <si>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</si>
  <si>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</si>
  <si>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</si>
  <si>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</si>
  <si>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</si>
  <si>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</si>
  <si>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</si>
  <si>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</si>
  <si>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</si>
  <si>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</si>
  <si>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</si>
  <si>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</si>
  <si>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</si>
  <si>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</si>
  <si>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</si>
  <si>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</si>
  <si>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</si>
  <si>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</si>
  <si>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</si>
  <si>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</si>
  <si>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</si>
  <si>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</si>
  <si>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</si>
  <si>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</si>
  <si>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</si>
  <si>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</si>
  <si>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</si>
  <si>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</si>
  <si>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</si>
  <si>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</si>
  <si>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</si>
  <si>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</si>
  <si>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</si>
  <si>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</si>
  <si>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</si>
  <si>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</si>
  <si>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</si>
  <si>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</si>
  <si>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</si>
  <si>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</si>
  <si>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</si>
  <si>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</si>
  <si>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</si>
  <si>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</si>
  <si>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</si>
  <si>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</si>
  <si>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</si>
  <si>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</si>
  <si>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</si>
  <si>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</si>
  <si>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</si>
  <si>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</si>
  <si>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</si>
  <si>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</si>
  <si>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</si>
  <si>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</si>
  <si>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</si>
  <si>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</si>
  <si>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</si>
  <si>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</si>
  <si>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</si>
  <si>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</si>
  <si>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</si>
  <si>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</si>
  <si>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</si>
  <si>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</si>
  <si>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</si>
  <si>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</si>
  <si>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</si>
  <si>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</si>
  <si>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</si>
  <si>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</si>
  <si>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</si>
  <si>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</si>
  <si>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</si>
  <si>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</si>
  <si>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</si>
  <si>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</si>
  <si>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</si>
  <si>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</si>
  <si>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</si>
  <si>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</si>
  <si>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</si>
  <si>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</si>
  <si>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</si>
  <si>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</si>
  <si>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</si>
  <si>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</si>
  <si>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</si>
  <si>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</si>
  <si>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</si>
  <si>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</si>
  <si>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</si>
  <si>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</si>
  <si>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</si>
  <si>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</si>
  <si>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</si>
  <si>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</si>
  <si>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</si>
  <si>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</si>
  <si>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</si>
  <si>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</si>
  <si>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</si>
  <si>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</si>
  <si>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</si>
  <si>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</si>
  <si>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</si>
  <si>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</si>
  <si>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</si>
  <si>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</si>
  <si>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</si>
  <si>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</si>
  <si>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</si>
  <si>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</si>
  <si>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</si>
  <si>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</si>
  <si>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</si>
  <si>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</si>
  <si>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</si>
  <si>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</si>
  <si>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</si>
  <si>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</si>
  <si>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</si>
  <si>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</si>
  <si>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</si>
  <si>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</si>
  <si>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</si>
  <si>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</si>
  <si>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</si>
  <si>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</si>
  <si>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</si>
  <si>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</si>
  <si>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</si>
  <si>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</si>
  <si>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</si>
  <si>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</si>
  <si>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</si>
  <si>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</si>
  <si>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</si>
  <si>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</si>
  <si>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</si>
  <si>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</si>
  <si>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</si>
  <si>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</si>
  <si>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</si>
  <si>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</si>
  <si>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</si>
  <si>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</si>
  <si>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</si>
  <si>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</si>
  <si>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</si>
  <si>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</si>
  <si>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</si>
  <si>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</si>
  <si>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</si>
  <si>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</si>
  <si>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</si>
  <si>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</si>
  <si>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</si>
  <si>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</si>
  <si>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</si>
  <si>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</si>
  <si>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</si>
  <si>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</si>
  <si>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</si>
  <si>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</si>
  <si>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</si>
  <si>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</si>
  <si>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</si>
  <si>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</si>
  <si>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</si>
  <si>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</si>
  <si>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</si>
  <si>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</si>
  <si>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</si>
  <si>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</si>
  <si>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</si>
  <si>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</si>
  <si>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</si>
  <si>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</si>
  <si>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</si>
  <si>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</si>
  <si>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</si>
  <si>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</si>
  <si>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</si>
  <si>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</si>
  <si>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</si>
  <si>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</si>
  <si>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</si>
  <si>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</si>
  <si>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</si>
  <si>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</si>
  <si>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</si>
  <si>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</si>
  <si>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</si>
  <si>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</si>
  <si>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</si>
  <si>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</si>
  <si>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</si>
  <si>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</si>
  <si>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</si>
  <si>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</si>
  <si>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</si>
  <si>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</si>
  <si>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</si>
  <si>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</si>
  <si>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</si>
  <si>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</si>
  <si>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</si>
  <si>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</si>
  <si>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</si>
  <si>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</si>
  <si>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</si>
  <si>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</si>
  <si>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</si>
  <si>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</si>
  <si>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</si>
  <si>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</si>
  <si>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</si>
  <si>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</si>
  <si>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</si>
  <si>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</si>
  <si>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</si>
  <si>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</si>
  <si>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</si>
  <si>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</si>
  <si>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</si>
  <si>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</si>
  <si>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</si>
  <si>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</si>
  <si>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</si>
  <si>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</si>
  <si>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</si>
  <si>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</si>
  <si>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</si>
  <si>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</si>
  <si>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</si>
  <si>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</si>
  <si>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</si>
  <si>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</si>
  <si>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</si>
  <si>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</si>
  <si>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</si>
  <si>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</si>
  <si>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</si>
  <si>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</si>
  <si>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</si>
  <si>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</si>
  <si>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</si>
  <si>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</si>
  <si>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</si>
  <si>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</si>
  <si>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</si>
  <si>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</si>
  <si>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</si>
  <si>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</si>
  <si>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</si>
  <si>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</si>
  <si>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</si>
  <si>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</si>
  <si>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</si>
  <si>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</si>
  <si>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</si>
  <si>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</si>
  <si>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</si>
  <si>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</si>
  <si>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</si>
  <si>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</si>
  <si>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</si>
  <si>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</si>
  <si>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</si>
  <si>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</si>
  <si>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</si>
  <si>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</si>
  <si>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</si>
  <si>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</si>
  <si>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</si>
  <si>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</si>
  <si>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</si>
  <si>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</si>
  <si>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</si>
  <si>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</si>
  <si>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</si>
  <si>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</si>
  <si>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</si>
  <si>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</si>
  <si>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</si>
  <si>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</si>
  <si>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</si>
  <si>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</si>
  <si>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</si>
  <si>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</si>
  <si>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</si>
  <si>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</si>
  <si>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</si>
  <si>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</si>
  <si>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</si>
  <si>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</si>
  <si>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</si>
  <si>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</si>
  <si>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</si>
  <si>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</si>
  <si>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</si>
  <si>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</si>
  <si>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</si>
  <si>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</si>
  <si>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</si>
  <si>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</si>
  <si>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</si>
  <si>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</si>
  <si>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</si>
  <si>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</si>
  <si>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</si>
  <si>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</si>
  <si>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</si>
  <si>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</si>
  <si>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</si>
  <si>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</si>
  <si>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</si>
  <si>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</si>
  <si>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</si>
  <si>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</si>
  <si>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</si>
  <si>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</si>
  <si>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</si>
  <si>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</si>
  <si>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</si>
  <si>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</si>
  <si>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</si>
  <si>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</si>
  <si>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</si>
  <si>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</si>
  <si>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</si>
  <si>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</si>
  <si>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</si>
  <si>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</si>
  <si>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</si>
  <si>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</si>
  <si>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</si>
  <si>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</si>
  <si>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</si>
  <si>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</si>
  <si>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</si>
  <si>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</si>
  <si>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</si>
  <si>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</si>
  <si>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</si>
  <si>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</si>
  <si>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</si>
  <si>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</si>
  <si>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</si>
  <si>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</si>
  <si>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</si>
  <si>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</si>
  <si>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</si>
  <si>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</si>
  <si>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</si>
  <si>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</si>
  <si>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</si>
  <si>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</si>
  <si>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</si>
  <si>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</si>
  <si>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</si>
  <si>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</si>
  <si>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</si>
  <si>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</si>
  <si>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</si>
  <si>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</si>
  <si>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</si>
  <si>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</si>
  <si>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</si>
  <si>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</si>
  <si>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</si>
  <si>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</si>
  <si>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</si>
  <si>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</si>
  <si>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</si>
  <si>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</si>
  <si>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</si>
  <si>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</si>
  <si>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</si>
  <si>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</si>
  <si>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</si>
  <si>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</si>
  <si>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</si>
  <si>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</si>
  <si>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</si>
  <si>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</si>
  <si>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</si>
  <si>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</si>
  <si>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</si>
  <si>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</si>
  <si>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</si>
  <si>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</si>
  <si>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</si>
  <si>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</si>
  <si>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</si>
  <si>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</si>
  <si>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</si>
  <si>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</si>
  <si>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</si>
  <si>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</si>
  <si>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</si>
  <si>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</si>
  <si>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</si>
  <si>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</si>
  <si>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</si>
  <si>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</si>
  <si>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</si>
  <si>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</si>
  <si>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</si>
  <si>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</si>
  <si>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</si>
  <si>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</si>
  <si>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</si>
  <si>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</si>
  <si>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</si>
  <si>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</si>
  <si>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</si>
  <si>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</si>
  <si>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</si>
  <si>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</si>
  <si>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</si>
  <si>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</si>
  <si>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</si>
  <si>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</si>
  <si>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</si>
  <si>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</si>
  <si>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</si>
  <si>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</si>
  <si>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</si>
  <si>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</si>
  <si>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</si>
  <si>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</si>
  <si>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</si>
  <si>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</si>
  <si>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</si>
  <si>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</si>
  <si>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</si>
  <si>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</si>
  <si>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</si>
  <si>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</si>
  <si>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</si>
  <si>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</si>
  <si>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</si>
  <si>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</si>
  <si>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</si>
  <si>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</si>
  <si>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</si>
  <si>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</si>
  <si>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</si>
  <si>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</si>
  <si>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</si>
  <si>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</si>
  <si>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</si>
  <si>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</si>
  <si>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</si>
  <si>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</si>
  <si>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</si>
  <si>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</si>
  <si>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</si>
  <si>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</si>
  <si>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</si>
  <si>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</si>
  <si>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</si>
  <si>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</si>
  <si>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</si>
  <si>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</si>
  <si>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</si>
  <si>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</si>
  <si>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</si>
  <si>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</si>
  <si>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</si>
  <si>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</si>
  <si>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</si>
  <si>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</si>
  <si>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</si>
  <si>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</si>
  <si>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</si>
  <si>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</si>
  <si>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</si>
  <si>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</si>
  <si>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</si>
  <si>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</si>
  <si>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</si>
  <si>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</si>
  <si>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</si>
  <si>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</si>
  <si>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</si>
  <si>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</si>
  <si>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</si>
  <si>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</si>
  <si>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</si>
  <si>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</si>
  <si>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</si>
  <si>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</si>
  <si>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</si>
  <si>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</si>
  <si>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</si>
  <si>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</si>
  <si>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</si>
  <si>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</si>
  <si>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</si>
  <si>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</si>
  <si>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</si>
  <si>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</si>
  <si>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</si>
  <si>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</si>
  <si>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</si>
  <si>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</si>
  <si>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</si>
  <si>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</si>
  <si>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</si>
  <si>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</si>
  <si>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</si>
  <si>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</si>
  <si>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</si>
  <si>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</si>
  <si>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</si>
  <si>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</si>
  <si>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</si>
  <si>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</si>
  <si>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</si>
  <si>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</si>
  <si>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</si>
  <si>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</si>
  <si>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</si>
  <si>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</si>
  <si>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</si>
  <si>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</si>
  <si>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</si>
  <si>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</si>
  <si>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</si>
  <si>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</si>
  <si>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</si>
  <si>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</si>
  <si>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</si>
  <si>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</si>
  <si>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</si>
  <si>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</si>
  <si>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</si>
  <si>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</si>
  <si>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</si>
  <si>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</si>
  <si>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</si>
  <si>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</si>
  <si>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</si>
  <si>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</si>
  <si>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</si>
  <si>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</si>
  <si>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</si>
  <si>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</si>
  <si>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</si>
  <si>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</si>
  <si>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</si>
  <si>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</si>
  <si>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</si>
  <si>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</si>
  <si>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</si>
  <si>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</si>
  <si>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</si>
  <si>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</si>
  <si>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</si>
  <si>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</si>
  <si>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</si>
  <si>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</si>
  <si>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</si>
  <si>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</si>
  <si>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</si>
  <si>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</si>
  <si>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</si>
  <si>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</si>
  <si>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</si>
  <si>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</si>
  <si>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</si>
  <si>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</si>
  <si>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</si>
  <si>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</si>
  <si>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</si>
  <si>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</si>
  <si>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</si>
  <si>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</si>
  <si>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</si>
  <si>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</si>
  <si>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</si>
  <si>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</si>
  <si>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</si>
  <si>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</si>
  <si>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</si>
  <si>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</si>
  <si>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</si>
  <si>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</si>
  <si>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</si>
  <si>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</si>
  <si>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</si>
  <si>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</si>
  <si>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</si>
  <si>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</si>
  <si>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</si>
  <si>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</si>
  <si>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</si>
  <si>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</si>
  <si>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</si>
  <si>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</si>
  <si>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</si>
  <si>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</si>
  <si>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</si>
  <si>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</si>
  <si>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</si>
  <si>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</si>
  <si>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</si>
  <si>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</si>
  <si>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</si>
  <si>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</si>
  <si>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</si>
  <si>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</si>
  <si>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</si>
  <si>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</si>
  <si>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</si>
  <si>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</si>
  <si>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</si>
  <si>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</si>
  <si>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</si>
  <si>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</si>
  <si>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</si>
  <si>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</si>
  <si>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</si>
  <si>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</si>
  <si>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</si>
  <si>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</si>
  <si>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</si>
  <si>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</si>
  <si>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</si>
  <si>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</si>
  <si>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</si>
  <si>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</si>
  <si>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</si>
  <si>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</si>
  <si>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</si>
  <si>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</si>
  <si>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</si>
  <si>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</si>
  <si>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</si>
  <si>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</si>
  <si>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</si>
  <si>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</si>
  <si>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</si>
  <si>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</si>
  <si>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</si>
  <si>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</si>
  <si>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</si>
  <si>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</si>
  <si>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</si>
  <si>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</si>
  <si>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</si>
  <si>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</si>
  <si>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</si>
  <si>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</si>
  <si>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</si>
  <si>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</si>
  <si>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</si>
  <si>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</si>
  <si>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</si>
  <si>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</si>
  <si>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</si>
  <si>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</si>
  <si>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</si>
  <si>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</si>
  <si>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</si>
  <si>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</si>
  <si>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</si>
  <si>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</si>
  <si>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</si>
  <si>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</si>
  <si>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</si>
  <si>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</si>
  <si>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</si>
  <si>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</si>
  <si>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</si>
  <si>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</si>
  <si>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</si>
  <si>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</si>
  <si>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</si>
  <si>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</si>
  <si>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</si>
  <si>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</si>
  <si>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</si>
  <si>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</si>
  <si>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</si>
  <si>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</si>
  <si>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</si>
  <si>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</si>
  <si>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</si>
  <si>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</si>
  <si>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</si>
  <si>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</si>
  <si>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</si>
  <si>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</si>
  <si>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</si>
  <si>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</si>
  <si>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</si>
  <si>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</si>
  <si>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</si>
  <si>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</si>
  <si>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</si>
  <si>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</si>
  <si>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</si>
  <si>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</si>
  <si>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</si>
  <si>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</si>
  <si>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</si>
  <si>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</si>
  <si>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</si>
  <si>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</si>
  <si>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</si>
  <si>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</si>
  <si>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</si>
  <si>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</si>
  <si>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</si>
  <si>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</si>
  <si>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</si>
  <si>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</si>
  <si>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</si>
  <si>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</si>
  <si>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</si>
  <si>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</si>
  <si>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</si>
  <si>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</si>
  <si>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</si>
  <si>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</si>
  <si>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</si>
  <si>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</si>
  <si>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</si>
  <si>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</si>
  <si>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</si>
  <si>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</si>
  <si>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</si>
  <si>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</si>
  <si>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</si>
  <si>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</si>
  <si>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</si>
  <si>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</si>
  <si>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</si>
  <si>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</si>
  <si>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</si>
  <si>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</si>
  <si>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</si>
  <si>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</si>
  <si>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</si>
  <si>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</si>
  <si>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</si>
  <si>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</si>
  <si>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</si>
  <si>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</si>
  <si>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</si>
  <si>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</si>
  <si>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</si>
  <si>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</si>
  <si>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</si>
  <si>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</si>
  <si>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</si>
  <si>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</si>
  <si>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</si>
  <si>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</si>
  <si>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</si>
  <si>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</si>
  <si>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</si>
  <si>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</si>
  <si>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</si>
  <si>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</si>
  <si>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</si>
  <si>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</si>
  <si>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</si>
  <si>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</si>
  <si>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</si>
  <si>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</si>
  <si>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</si>
  <si>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</si>
  <si>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</si>
  <si>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</si>
  <si>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</si>
  <si>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</si>
  <si>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</si>
  <si>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</si>
  <si>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</si>
  <si>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</si>
  <si>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</si>
  <si>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</si>
  <si>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</si>
  <si>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</si>
  <si>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</si>
  <si>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</si>
  <si>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</si>
  <si>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</si>
  <si>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</si>
  <si>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</si>
  <si>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</si>
  <si>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</si>
  <si>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</si>
  <si>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</si>
  <si>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</si>
  <si>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</si>
  <si>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</si>
  <si>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</si>
  <si>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</si>
  <si>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</si>
  <si>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</si>
  <si>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</si>
  <si>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</si>
  <si>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</si>
  <si>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</si>
  <si>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</si>
  <si>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</si>
  <si>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</si>
  <si>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</si>
  <si>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</si>
  <si>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</si>
  <si>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</si>
  <si>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</si>
  <si>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</si>
  <si>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</si>
  <si>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</si>
  <si>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</si>
  <si>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</si>
  <si>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</si>
  <si>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</si>
  <si>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</si>
  <si>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</si>
  <si>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</si>
  <si>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</si>
  <si>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</si>
  <si>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</si>
  <si>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</si>
  <si>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</si>
  <si>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</si>
  <si>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</si>
  <si>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</si>
  <si>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</si>
  <si>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</si>
  <si>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</si>
  <si>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</si>
  <si>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</si>
  <si>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</si>
  <si>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</si>
  <si>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</si>
  <si>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</si>
  <si>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</si>
  <si>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</si>
  <si>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</si>
  <si>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</si>
  <si>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</si>
  <si>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</si>
  <si>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</si>
  <si>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</si>
  <si>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</si>
  <si>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</si>
  <si>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</si>
  <si>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</si>
  <si>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</si>
  <si>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</si>
  <si>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</si>
  <si>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</si>
  <si>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</si>
  <si>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</si>
  <si>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</si>
  <si>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</si>
  <si>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</si>
  <si>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</si>
  <si>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</si>
  <si>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</si>
  <si>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</si>
  <si>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</si>
  <si>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</si>
  <si>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</si>
  <si>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</si>
  <si>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</si>
  <si>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</si>
  <si>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</si>
  <si>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</si>
  <si>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</si>
  <si>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</si>
  <si>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</si>
  <si>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</si>
  <si>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</si>
  <si>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</si>
  <si>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</si>
  <si>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</si>
  <si>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</si>
  <si>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</si>
  <si>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</si>
  <si>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</si>
  <si>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</si>
  <si>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</si>
  <si>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</si>
  <si>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</si>
  <si>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</si>
  <si>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</si>
  <si>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</si>
  <si>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</si>
  <si>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</si>
  <si>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</si>
  <si>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</si>
  <si>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</si>
  <si>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</si>
  <si>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</si>
  <si>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</si>
  <si>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</si>
  <si>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</si>
  <si>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</si>
  <si>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</si>
  <si>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</si>
  <si>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</si>
  <si>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</si>
  <si>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</si>
  <si>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</si>
  <si>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</si>
  <si>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</si>
  <si>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</si>
  <si>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</si>
  <si>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</si>
  <si>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</si>
  <si>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</si>
  <si>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</si>
  <si>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</si>
  <si>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</si>
  <si>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</si>
  <si>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</si>
  <si>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</si>
  <si>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</si>
  <si>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</si>
  <si>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</si>
  <si>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</si>
  <si>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</si>
  <si>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</si>
  <si>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</si>
  <si>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</si>
  <si>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</si>
  <si>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</si>
  <si>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</si>
  <si>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</si>
  <si>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</si>
  <si>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</si>
  <si>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</si>
  <si>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</si>
  <si>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</si>
  <si>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</si>
  <si>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</si>
  <si>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</si>
  <si>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</si>
  <si>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</si>
  <si>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</si>
  <si>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</si>
  <si>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</si>
  <si>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</si>
  <si>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</si>
  <si>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</si>
  <si>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</si>
  <si>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</si>
  <si>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</si>
  <si>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</si>
  <si>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</si>
  <si>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</si>
  <si>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</si>
  <si>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</si>
  <si>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</si>
  <si>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</si>
  <si>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</si>
  <si>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</si>
  <si>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</si>
  <si>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</si>
  <si>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</si>
  <si>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</si>
  <si>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</si>
  <si>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</si>
  <si>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</si>
  <si>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</si>
  <si>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</si>
  <si>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</si>
  <si>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</si>
  <si>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</si>
  <si>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</si>
  <si>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</si>
  <si>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</si>
  <si>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</si>
  <si>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</si>
  <si>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</si>
  <si>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</si>
  <si>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</si>
  <si>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</si>
  <si>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</si>
  <si>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</si>
  <si>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</si>
  <si>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</si>
  <si>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</si>
  <si>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</si>
  <si>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</si>
  <si>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</si>
  <si>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</si>
  <si>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</si>
  <si>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</si>
  <si>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</si>
  <si>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</si>
  <si>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</si>
  <si>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</si>
  <si>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</si>
  <si>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</si>
  <si>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</si>
  <si>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</si>
  <si>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</si>
  <si>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</si>
  <si>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</si>
  <si>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</si>
  <si>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</si>
  <si>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</si>
  <si>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</si>
  <si>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</si>
  <si>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</si>
  <si>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</si>
  <si>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</si>
  <si>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</si>
  <si>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</si>
  <si>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</si>
  <si>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</si>
  <si>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</si>
  <si>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</si>
  <si>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</si>
  <si>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</si>
  <si>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</si>
  <si>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</si>
  <si>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</si>
  <si>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</si>
  <si>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</si>
  <si>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</si>
  <si>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</si>
  <si>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</si>
  <si>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</si>
  <si>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</si>
  <si>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</si>
  <si>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</si>
  <si>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</si>
  <si>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</si>
  <si>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</si>
  <si>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</si>
  <si>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</si>
  <si>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</si>
  <si>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</si>
  <si>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</si>
  <si>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</si>
  <si>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</si>
  <si>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</si>
  <si>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</si>
  <si>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</si>
  <si>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</si>
  <si>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</si>
  <si>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</si>
  <si>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</si>
  <si>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</si>
  <si>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</si>
  <si>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</si>
  <si>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</si>
  <si>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</si>
  <si>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</si>
  <si>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</si>
  <si>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</si>
  <si>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</si>
  <si>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</si>
  <si>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</si>
  <si>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</si>
  <si>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</si>
  <si>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</si>
  <si>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</si>
  <si>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</si>
  <si>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</si>
  <si>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</si>
  <si>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</si>
  <si>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</si>
  <si>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</si>
  <si>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</si>
  <si>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</si>
  <si>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</si>
  <si>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</si>
  <si>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</si>
  <si>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</si>
  <si>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</si>
  <si>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</si>
  <si>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</si>
  <si>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</si>
  <si>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</si>
  <si>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</si>
  <si>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</si>
  <si>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</si>
  <si>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</si>
  <si>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</si>
  <si>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</si>
  <si>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</si>
  <si>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</si>
  <si>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</si>
  <si>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</si>
  <si>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</si>
  <si>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</si>
  <si>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</si>
  <si>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</si>
  <si>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</si>
  <si>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</si>
  <si>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</si>
  <si>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</si>
  <si>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</si>
  <si>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</si>
  <si>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</si>
  <si>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</si>
  <si>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</si>
  <si>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</si>
  <si>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</si>
  <si>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</si>
  <si>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</si>
  <si>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</si>
  <si>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</si>
  <si>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</si>
  <si>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</si>
  <si>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</si>
  <si>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</si>
  <si>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</si>
  <si>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</si>
  <si>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</si>
  <si>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</si>
  <si>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</si>
  <si>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</si>
  <si>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</si>
  <si>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</si>
  <si>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</si>
  <si>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</si>
  <si>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</si>
  <si>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</si>
  <si>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</si>
  <si>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</si>
  <si>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</si>
  <si>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</si>
  <si>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</si>
  <si>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</si>
  <si>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</si>
  <si>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</si>
  <si>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</si>
  <si>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</si>
  <si>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</si>
  <si>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</si>
  <si>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</si>
  <si>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</si>
  <si>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</si>
  <si>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</si>
  <si>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</si>
  <si>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</si>
  <si>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</si>
  <si>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</si>
  <si>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</si>
  <si>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</si>
  <si>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</si>
  <si>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</si>
  <si>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</si>
  <si>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</si>
  <si>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</si>
  <si>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</si>
  <si>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</si>
  <si>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</si>
  <si>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</si>
  <si>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</si>
  <si>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</si>
  <si>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</si>
  <si>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</si>
  <si>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</si>
  <si>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</si>
  <si>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</si>
  <si>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</si>
  <si>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</si>
  <si>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</si>
  <si>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</si>
  <si>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</si>
  <si>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</si>
  <si>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</si>
  <si>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</si>
  <si>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</si>
  <si>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</si>
  <si>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</si>
  <si>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</si>
  <si>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</si>
  <si>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</si>
  <si>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</si>
  <si>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</si>
  <si>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</si>
  <si>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</si>
  <si>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</si>
  <si>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</si>
  <si>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</si>
  <si>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</si>
  <si>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</si>
  <si>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</si>
  <si>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</si>
  <si>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</si>
  <si>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</si>
  <si>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</si>
  <si>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</si>
  <si>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</si>
  <si>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</si>
  <si>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</si>
  <si>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</si>
  <si>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</si>
  <si>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</si>
  <si>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</si>
  <si>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</si>
  <si>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</si>
  <si>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</si>
  <si>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</si>
  <si>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</si>
  <si>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</si>
  <si>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</si>
  <si>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</si>
  <si>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</si>
  <si>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</si>
  <si>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</si>
  <si>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</si>
  <si>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</si>
  <si>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</si>
  <si>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</si>
  <si>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</si>
  <si>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</si>
  <si>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</si>
  <si>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</si>
  <si>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</si>
  <si>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</si>
  <si>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</si>
  <si>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</si>
  <si>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</si>
  <si>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</si>
  <si>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</si>
  <si>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</si>
  <si>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</si>
  <si>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</si>
  <si>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</si>
  <si>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</si>
  <si>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</si>
  <si>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</si>
  <si>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</si>
  <si>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</si>
  <si>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</si>
  <si>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</si>
  <si>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</si>
  <si>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</si>
  <si>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</si>
  <si>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</si>
  <si>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</si>
  <si>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</si>
  <si>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</si>
  <si>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</si>
  <si>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</si>
  <si>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</si>
  <si>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</si>
  <si>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</si>
  <si>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</si>
  <si>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</si>
  <si>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</si>
  <si>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</si>
  <si>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</si>
  <si>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</si>
  <si>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</si>
  <si>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</si>
  <si>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</si>
  <si>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</si>
  <si>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</si>
  <si>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</si>
  <si>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</si>
  <si>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</si>
  <si>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</si>
  <si>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</si>
  <si>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</si>
  <si>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</si>
  <si>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</si>
  <si>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</si>
  <si>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</si>
  <si>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</si>
  <si>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</si>
  <si>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</si>
  <si>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</si>
  <si>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</si>
  <si>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</si>
  <si>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</si>
  <si>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</si>
  <si>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</si>
  <si>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</si>
  <si>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</si>
  <si>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</si>
  <si>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</si>
  <si>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</si>
  <si>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</si>
  <si>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</si>
  <si>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</si>
  <si>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</si>
  <si>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</si>
  <si>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</si>
  <si>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</si>
  <si>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</si>
  <si>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</si>
  <si>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</si>
  <si>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</si>
  <si>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</si>
  <si>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</si>
  <si>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</si>
  <si>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</si>
  <si>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</si>
  <si>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</si>
  <si>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</si>
  <si>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</si>
  <si>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</si>
  <si>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</si>
  <si>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</si>
  <si>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</si>
  <si>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</si>
  <si>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</si>
  <si>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</si>
  <si>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</si>
  <si>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</si>
  <si>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</si>
  <si>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</si>
  <si>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</si>
  <si>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</si>
  <si>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</si>
  <si>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</si>
  <si>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</si>
  <si>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</si>
  <si>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</si>
  <si>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</si>
  <si>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</si>
  <si>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</si>
  <si>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</si>
  <si>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</si>
  <si>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</si>
  <si>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</si>
  <si>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</si>
  <si>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</si>
  <si>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</si>
  <si>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</si>
  <si>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</si>
  <si>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</si>
  <si>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</si>
  <si>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</si>
  <si>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</si>
  <si>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</si>
  <si>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</si>
  <si>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</si>
  <si>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</si>
  <si>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</si>
  <si>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</si>
  <si>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</si>
  <si>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</si>
  <si>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</si>
  <si>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</si>
  <si>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</si>
  <si>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</si>
  <si>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</si>
  <si>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</si>
  <si>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</si>
  <si>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</si>
  <si>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</si>
  <si>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</si>
  <si>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</si>
  <si>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</si>
  <si>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</si>
  <si>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</si>
  <si>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</si>
  <si>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</si>
  <si>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</si>
  <si>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</si>
  <si>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</si>
  <si>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</si>
  <si>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</si>
  <si>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</si>
  <si>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</si>
  <si>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</si>
  <si>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</si>
  <si>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</si>
  <si>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</si>
  <si>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</si>
  <si>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</si>
  <si>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</si>
  <si>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</si>
  <si>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</si>
  <si>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</si>
  <si>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</si>
  <si>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</si>
  <si>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</si>
  <si>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</si>
  <si>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</si>
  <si>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</si>
  <si>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</si>
  <si>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</si>
  <si>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</si>
  <si>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</si>
  <si>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</si>
  <si>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</si>
  <si>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</si>
  <si>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</si>
  <si>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</si>
  <si>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</si>
  <si>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</si>
  <si>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</si>
  <si>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</si>
  <si>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</si>
  <si>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</si>
  <si>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</si>
  <si>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</si>
  <si>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</si>
  <si>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</si>
  <si>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</si>
  <si>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</si>
  <si>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</si>
  <si>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</si>
  <si>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</si>
  <si>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</si>
  <si>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</si>
  <si>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</si>
  <si>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</si>
  <si>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</si>
  <si>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</si>
  <si>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</si>
  <si>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</si>
  <si>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</si>
  <si>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</si>
  <si>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</si>
  <si>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</si>
  <si>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</si>
  <si>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</si>
  <si>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</si>
  <si>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</si>
  <si>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</si>
  <si>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</si>
  <si>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</si>
  <si>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</si>
  <si>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</si>
  <si>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</si>
  <si>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</si>
  <si>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</si>
  <si>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</si>
  <si>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</si>
  <si>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</si>
  <si>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</si>
  <si>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</si>
  <si>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</si>
  <si>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</si>
  <si>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</si>
  <si>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</si>
  <si>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</si>
  <si>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</si>
  <si>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</si>
  <si>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</si>
  <si>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</si>
  <si>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</si>
  <si>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</si>
  <si>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</si>
  <si>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</si>
  <si>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</si>
  <si>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</si>
  <si>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</si>
  <si>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</si>
  <si>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</si>
  <si>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</si>
  <si>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</si>
  <si>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</si>
  <si>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</si>
  <si>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</si>
  <si>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</si>
  <si>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</si>
  <si>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</si>
  <si>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</si>
  <si>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</si>
  <si>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</si>
  <si>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</si>
  <si>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</si>
  <si>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</si>
  <si>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</si>
  <si>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</si>
  <si>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</si>
  <si>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</si>
  <si>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</si>
  <si>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</si>
  <si>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</si>
  <si>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</si>
  <si>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</si>
  <si>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</si>
  <si>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</si>
  <si>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</si>
  <si>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</si>
  <si>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</si>
  <si>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</si>
  <si>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</si>
  <si>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</si>
  <si>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</si>
  <si>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</si>
  <si>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</si>
  <si>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</si>
  <si>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</si>
  <si>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</si>
  <si>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b618</t>
  </si>
  <si>
    <t>Диана Димитрова</t>
  </si>
  <si>
    <t>Пламен Курумилев</t>
  </si>
  <si>
    <t>Ирина Азманова</t>
  </si>
  <si>
    <t>`045442585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</si>
</sst>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2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8" t="str">
        <f>+OTCHET!B9</f>
        <v>Твърдица</v>
      </c>
      <c r="C2" s="1729"/>
      <c r="D2" s="1730"/>
      <c r="E2" s="1019"/>
      <c r="F2" s="1020">
        <f>+OTCHET!H9</f>
        <v>0</v>
      </c>
      <c r="G2" s="1021" t="str">
        <f>+OTCHET!F12</f>
        <v>7004</v>
      </c>
      <c r="H2" s="1022"/>
      <c r="I2" s="1731">
        <f>+OTCHET!H607</f>
        <v>0</v>
      </c>
      <c r="J2" s="1732"/>
      <c r="K2" s="1013"/>
      <c r="L2" s="1733">
        <f>OTCHET!H605</f>
        <v>0</v>
      </c>
      <c r="M2" s="1734"/>
      <c r="N2" s="1735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995</v>
      </c>
      <c r="T2" s="1736">
        <f>+OTCHET!I9</f>
        <v>0</v>
      </c>
      <c r="U2" s="173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38" t="s">
        <v>998</v>
      </c>
      <c r="T4" s="1738"/>
      <c r="U4" s="173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43738</v>
      </c>
      <c r="M6" s="1019"/>
      <c r="N6" s="1044" t="s">
        <v>1000</v>
      </c>
      <c r="O6" s="1008"/>
      <c r="P6" s="1045">
        <f>OTCHET!F9</f>
        <v>43738</v>
      </c>
      <c r="Q6" s="1044" t="s">
        <v>1000</v>
      </c>
      <c r="R6" s="1046"/>
      <c r="S6" s="1739">
        <f>+Q4</f>
        <v>2019</v>
      </c>
      <c r="T6" s="1739"/>
      <c r="U6" s="173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19" t="s">
        <v>977</v>
      </c>
      <c r="T8" s="1720"/>
      <c r="U8" s="1721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43738</v>
      </c>
      <c r="H9" s="1019"/>
      <c r="I9" s="1069">
        <f>+L4</f>
        <v>2019</v>
      </c>
      <c r="J9" s="1070">
        <f>+L6</f>
        <v>43738</v>
      </c>
      <c r="K9" s="1071"/>
      <c r="L9" s="1072">
        <f>+L6</f>
        <v>43738</v>
      </c>
      <c r="M9" s="1071"/>
      <c r="N9" s="1073">
        <f>+L6</f>
        <v>43738</v>
      </c>
      <c r="O9" s="1074"/>
      <c r="P9" s="1075">
        <f>+L4</f>
        <v>2019</v>
      </c>
      <c r="Q9" s="1073">
        <f>+L6</f>
        <v>43738</v>
      </c>
      <c r="R9" s="1046"/>
      <c r="S9" s="1722" t="s">
        <v>978</v>
      </c>
      <c r="T9" s="1723"/>
      <c r="U9" s="1724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3" t="s">
        <v>1015</v>
      </c>
      <c r="T13" s="1684"/>
      <c r="U13" s="168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4" t="s">
        <v>2038</v>
      </c>
      <c r="T14" s="1675"/>
      <c r="U14" s="1676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5" t="s">
        <v>2037</v>
      </c>
      <c r="T15" s="1726"/>
      <c r="U15" s="172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4" t="s">
        <v>1017</v>
      </c>
      <c r="T16" s="1675"/>
      <c r="U16" s="1676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4" t="s">
        <v>1019</v>
      </c>
      <c r="T17" s="1675"/>
      <c r="U17" s="1676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4" t="s">
        <v>1021</v>
      </c>
      <c r="T18" s="1675"/>
      <c r="U18" s="1676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4" t="s">
        <v>1023</v>
      </c>
      <c r="T19" s="1675"/>
      <c r="U19" s="1676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1</v>
      </c>
      <c r="K20" s="1095"/>
      <c r="L20" s="1114">
        <f t="shared" si="4"/>
        <v>0</v>
      </c>
      <c r="M20" s="1095"/>
      <c r="N20" s="1115">
        <f t="shared" si="5"/>
        <v>1</v>
      </c>
      <c r="O20" s="1097"/>
      <c r="P20" s="1113">
        <f>+ROUND(+SUM(OTCHET!E81:E89),0)</f>
        <v>0</v>
      </c>
      <c r="Q20" s="1114">
        <f>+ROUND(+SUM(OTCHET!L81:L89),0)</f>
        <v>1</v>
      </c>
      <c r="R20" s="1046"/>
      <c r="S20" s="1674" t="s">
        <v>1025</v>
      </c>
      <c r="T20" s="1675"/>
      <c r="U20" s="1676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4" t="s">
        <v>1027</v>
      </c>
      <c r="T21" s="1675"/>
      <c r="U21" s="1676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4" t="s">
        <v>2039</v>
      </c>
      <c r="T22" s="1705"/>
      <c r="U22" s="1706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1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1</v>
      </c>
      <c r="O23" s="1097"/>
      <c r="P23" s="1125">
        <f>+ROUND(+SUM(P13,P14,P16,P17,P18,P19,P20,P21,P22),0)</f>
        <v>0</v>
      </c>
      <c r="Q23" s="1125">
        <f>+ROUND(+SUM(Q13,Q14,Q16,Q17,Q18,Q19,Q20,Q21,Q22),0)</f>
        <v>1</v>
      </c>
      <c r="R23" s="1046"/>
      <c r="S23" s="1689" t="s">
        <v>1030</v>
      </c>
      <c r="T23" s="1690"/>
      <c r="U23" s="169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3" t="s">
        <v>1033</v>
      </c>
      <c r="T25" s="1684"/>
      <c r="U25" s="168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4" t="s">
        <v>1035</v>
      </c>
      <c r="T26" s="1675"/>
      <c r="U26" s="1676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4" t="s">
        <v>1037</v>
      </c>
      <c r="T27" s="1705"/>
      <c r="U27" s="1706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9" t="s">
        <v>1039</v>
      </c>
      <c r="T28" s="1690"/>
      <c r="U28" s="169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9" t="s">
        <v>1046</v>
      </c>
      <c r="T35" s="1690"/>
      <c r="U35" s="169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6" t="s">
        <v>1048</v>
      </c>
      <c r="T36" s="1717"/>
      <c r="U36" s="1718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1050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1052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9" t="s">
        <v>1054</v>
      </c>
      <c r="T40" s="1690"/>
      <c r="U40" s="169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3" t="s">
        <v>1057</v>
      </c>
      <c r="T42" s="1684"/>
      <c r="U42" s="168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4" t="s">
        <v>1059</v>
      </c>
      <c r="T43" s="1675"/>
      <c r="U43" s="1676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4" t="s">
        <v>1060</v>
      </c>
      <c r="T44" s="1675"/>
      <c r="U44" s="1676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4" t="s">
        <v>1062</v>
      </c>
      <c r="T45" s="1705"/>
      <c r="U45" s="1706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9" t="s">
        <v>1064</v>
      </c>
      <c r="T46" s="1690"/>
      <c r="U46" s="169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1</v>
      </c>
      <c r="K48" s="1095"/>
      <c r="L48" s="1200">
        <f>+ROUND(L23+L28+L35+L40+L46,0)</f>
        <v>0</v>
      </c>
      <c r="M48" s="1095"/>
      <c r="N48" s="1201">
        <f>+ROUND(N23+N28+N35+N40+N46,0)</f>
        <v>1</v>
      </c>
      <c r="O48" s="1202"/>
      <c r="P48" s="1199">
        <f>+ROUND(P23+P28+P35+P40+P46,0)</f>
        <v>0</v>
      </c>
      <c r="Q48" s="1200">
        <f>+ROUND(Q23+Q28+Q35+Q40+Q46,0)</f>
        <v>1</v>
      </c>
      <c r="R48" s="1046"/>
      <c r="S48" s="1701" t="s">
        <v>1066</v>
      </c>
      <c r="T48" s="1702"/>
      <c r="U48" s="170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3" t="s">
        <v>1070</v>
      </c>
      <c r="T51" s="1684"/>
      <c r="U51" s="168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4" t="s">
        <v>1072</v>
      </c>
      <c r="T52" s="1675"/>
      <c r="U52" s="1676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4" t="s">
        <v>1074</v>
      </c>
      <c r="T53" s="1675"/>
      <c r="U53" s="1676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4" t="s">
        <v>1076</v>
      </c>
      <c r="T54" s="1675"/>
      <c r="U54" s="1676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4" t="s">
        <v>1078</v>
      </c>
      <c r="T55" s="1705"/>
      <c r="U55" s="1706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89" t="s">
        <v>1080</v>
      </c>
      <c r="T56" s="1690"/>
      <c r="U56" s="169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3" t="s">
        <v>1083</v>
      </c>
      <c r="T58" s="1684"/>
      <c r="U58" s="168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4" t="s">
        <v>1085</v>
      </c>
      <c r="T59" s="1675"/>
      <c r="U59" s="1676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4" t="s">
        <v>1087</v>
      </c>
      <c r="T60" s="1675"/>
      <c r="U60" s="1676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4" t="s">
        <v>1089</v>
      </c>
      <c r="T61" s="1705"/>
      <c r="U61" s="1706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9" t="s">
        <v>1093</v>
      </c>
      <c r="T63" s="1690"/>
      <c r="U63" s="169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3" t="s">
        <v>1096</v>
      </c>
      <c r="T65" s="1684"/>
      <c r="U65" s="168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4" t="s">
        <v>1098</v>
      </c>
      <c r="T66" s="1675"/>
      <c r="U66" s="1676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9" t="s">
        <v>1100</v>
      </c>
      <c r="T67" s="1690"/>
      <c r="U67" s="169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3" t="s">
        <v>1103</v>
      </c>
      <c r="T69" s="1684"/>
      <c r="U69" s="168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4" t="s">
        <v>1105</v>
      </c>
      <c r="T70" s="1675"/>
      <c r="U70" s="1676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9" t="s">
        <v>1107</v>
      </c>
      <c r="T71" s="1690"/>
      <c r="U71" s="169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3" t="s">
        <v>1110</v>
      </c>
      <c r="T73" s="1684"/>
      <c r="U73" s="168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4" t="s">
        <v>1112</v>
      </c>
      <c r="T74" s="1675"/>
      <c r="U74" s="1676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9" t="s">
        <v>1114</v>
      </c>
      <c r="T75" s="1690"/>
      <c r="U75" s="169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2" t="s">
        <v>1116</v>
      </c>
      <c r="T77" s="1693"/>
      <c r="U77" s="1694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829793</v>
      </c>
      <c r="K79" s="1095"/>
      <c r="L79" s="1108">
        <f>+IF($P$2=33,$Q79,0)</f>
        <v>0</v>
      </c>
      <c r="M79" s="1095"/>
      <c r="N79" s="1109">
        <f>+ROUND(+G79+J79+L79,0)</f>
        <v>829793</v>
      </c>
      <c r="O79" s="1097"/>
      <c r="P79" s="1107">
        <f>+ROUND(OTCHET!E419,0)</f>
        <v>0</v>
      </c>
      <c r="Q79" s="1108">
        <f>+ROUND(OTCHET!L419,0)</f>
        <v>829793</v>
      </c>
      <c r="R79" s="1046"/>
      <c r="S79" s="1683" t="s">
        <v>1119</v>
      </c>
      <c r="T79" s="1684"/>
      <c r="U79" s="168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4" t="s">
        <v>1121</v>
      </c>
      <c r="T80" s="1675"/>
      <c r="U80" s="1676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829793</v>
      </c>
      <c r="K81" s="1095"/>
      <c r="L81" s="1242">
        <f>+ROUND(L79+L80,0)</f>
        <v>0</v>
      </c>
      <c r="M81" s="1095"/>
      <c r="N81" s="1243">
        <f>+ROUND(N79+N80,0)</f>
        <v>829793</v>
      </c>
      <c r="O81" s="1097"/>
      <c r="P81" s="1241">
        <f>+ROUND(P79+P80,0)</f>
        <v>0</v>
      </c>
      <c r="Q81" s="1242">
        <f>+ROUND(Q79+Q80,0)</f>
        <v>829793</v>
      </c>
      <c r="R81" s="1046"/>
      <c r="S81" s="1680" t="s">
        <v>1123</v>
      </c>
      <c r="T81" s="1681"/>
      <c r="U81" s="168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7">
        <f>+IF(+SUM(F82:N82)=0,0,"Контрола: дефицит/излишък = финансиране с обратен знак (Г. + Д. = 0)")</f>
        <v>0</v>
      </c>
      <c r="C82" s="1708"/>
      <c r="D82" s="1709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829794</v>
      </c>
      <c r="K83" s="1095"/>
      <c r="L83" s="1255">
        <f>+ROUND(L48,0)-ROUND(L77,0)+ROUND(L81,0)</f>
        <v>0</v>
      </c>
      <c r="M83" s="1095"/>
      <c r="N83" s="1256">
        <f>+ROUND(N48,0)-ROUND(N77,0)+ROUND(N81,0)</f>
        <v>829794</v>
      </c>
      <c r="O83" s="1257"/>
      <c r="P83" s="1254">
        <f>+ROUND(P48,0)-ROUND(P77,0)+ROUND(P81,0)</f>
        <v>0</v>
      </c>
      <c r="Q83" s="1255">
        <f>+ROUND(Q48,0)-ROUND(Q77,0)+ROUND(Q81,0)</f>
        <v>829794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-829794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-829794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-829794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3" t="s">
        <v>1129</v>
      </c>
      <c r="T87" s="1684"/>
      <c r="U87" s="168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4" t="s">
        <v>1131</v>
      </c>
      <c r="T88" s="1675"/>
      <c r="U88" s="1676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9" t="s">
        <v>1133</v>
      </c>
      <c r="T89" s="1690"/>
      <c r="U89" s="169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3" t="s">
        <v>1136</v>
      </c>
      <c r="T91" s="1684"/>
      <c r="U91" s="168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4" t="s">
        <v>1138</v>
      </c>
      <c r="T92" s="1675"/>
      <c r="U92" s="1676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4" t="s">
        <v>1140</v>
      </c>
      <c r="T93" s="1675"/>
      <c r="U93" s="1676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4" t="s">
        <v>1142</v>
      </c>
      <c r="T94" s="1705"/>
      <c r="U94" s="1706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9" t="s">
        <v>1144</v>
      </c>
      <c r="T95" s="1690"/>
      <c r="U95" s="169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3" t="s">
        <v>1147</v>
      </c>
      <c r="T97" s="1684"/>
      <c r="U97" s="168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4" t="s">
        <v>1149</v>
      </c>
      <c r="T98" s="1675"/>
      <c r="U98" s="1676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9" t="s">
        <v>1151</v>
      </c>
      <c r="T99" s="1690"/>
      <c r="U99" s="169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1" t="s">
        <v>1153</v>
      </c>
      <c r="T101" s="1702"/>
      <c r="U101" s="170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3" t="s">
        <v>1157</v>
      </c>
      <c r="T104" s="1684"/>
      <c r="U104" s="168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4" t="s">
        <v>1159</v>
      </c>
      <c r="T105" s="1675"/>
      <c r="U105" s="1676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9" t="s">
        <v>1161</v>
      </c>
      <c r="T106" s="1690"/>
      <c r="U106" s="169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5" t="s">
        <v>1164</v>
      </c>
      <c r="T108" s="1696"/>
      <c r="U108" s="169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8" t="s">
        <v>1166</v>
      </c>
      <c r="T109" s="1699"/>
      <c r="U109" s="170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9" t="s">
        <v>1168</v>
      </c>
      <c r="T110" s="1690"/>
      <c r="U110" s="169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3" t="s">
        <v>1171</v>
      </c>
      <c r="T112" s="1684"/>
      <c r="U112" s="168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4" t="s">
        <v>1173</v>
      </c>
      <c r="T113" s="1675"/>
      <c r="U113" s="1676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9" t="s">
        <v>1175</v>
      </c>
      <c r="T114" s="1690"/>
      <c r="U114" s="169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3" t="s">
        <v>1178</v>
      </c>
      <c r="T116" s="1684"/>
      <c r="U116" s="168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4" t="s">
        <v>1180</v>
      </c>
      <c r="T117" s="1675"/>
      <c r="U117" s="1676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9" t="s">
        <v>1182</v>
      </c>
      <c r="T118" s="1690"/>
      <c r="U118" s="169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2" t="s">
        <v>1184</v>
      </c>
      <c r="T120" s="1693"/>
      <c r="U120" s="1694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3" t="s">
        <v>1187</v>
      </c>
      <c r="T122" s="1684"/>
      <c r="U122" s="168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4" t="s">
        <v>1191</v>
      </c>
      <c r="T124" s="1675"/>
      <c r="U124" s="1676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7" t="s">
        <v>1193</v>
      </c>
      <c r="T126" s="1678"/>
      <c r="U126" s="167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0" t="s">
        <v>1195</v>
      </c>
      <c r="T127" s="1681"/>
      <c r="U127" s="168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3" t="s">
        <v>1198</v>
      </c>
      <c r="T129" s="1684"/>
      <c r="U129" s="168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4" t="s">
        <v>1200</v>
      </c>
      <c r="T130" s="1675"/>
      <c r="U130" s="1676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829794</v>
      </c>
      <c r="K131" s="1095"/>
      <c r="L131" s="1120">
        <f>+IF($P$2=33,$Q131,0)</f>
        <v>0</v>
      </c>
      <c r="M131" s="1095"/>
      <c r="N131" s="1121">
        <f>+ROUND(+G131+J131+L131,0)</f>
        <v>829794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829794</v>
      </c>
      <c r="R131" s="1046"/>
      <c r="S131" s="1686" t="s">
        <v>1202</v>
      </c>
      <c r="T131" s="1687"/>
      <c r="U131" s="1688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829794</v>
      </c>
      <c r="K132" s="1095"/>
      <c r="L132" s="1295">
        <f>+ROUND(+L131-L129-L130,0)</f>
        <v>0</v>
      </c>
      <c r="M132" s="1095"/>
      <c r="N132" s="1296">
        <f>+ROUND(+N131-N129-N130,0)</f>
        <v>829794</v>
      </c>
      <c r="O132" s="1097"/>
      <c r="P132" s="1294">
        <f>+ROUND(+P131-P129-P130,0)</f>
        <v>0</v>
      </c>
      <c r="Q132" s="1295">
        <f>+ROUND(+Q131-Q129-Q130,0)</f>
        <v>829794</v>
      </c>
      <c r="R132" s="1046"/>
      <c r="S132" s="1668" t="s">
        <v>1204</v>
      </c>
      <c r="T132" s="1669"/>
      <c r="U132" s="167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1">
        <f>+IF(+SUM(F133:N133)=0,0,"Контрола: дефицит/излишък = финансиране с обратен знак (Г. + Д. = 0)")</f>
        <v>0</v>
      </c>
      <c r="C133" s="1671"/>
      <c r="D133" s="167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43754</v>
      </c>
      <c r="D134" s="1247" t="s">
        <v>1206</v>
      </c>
      <c r="E134" s="1019"/>
      <c r="F134" s="1672"/>
      <c r="G134" s="1672"/>
      <c r="H134" s="1019"/>
      <c r="I134" s="1304" t="s">
        <v>1207</v>
      </c>
      <c r="J134" s="1305"/>
      <c r="K134" s="1019"/>
      <c r="L134" s="1672"/>
      <c r="M134" s="1672"/>
      <c r="N134" s="1672"/>
      <c r="O134" s="1299"/>
      <c r="P134" s="1673"/>
      <c r="Q134" s="167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972</v>
      </c>
      <c r="F11" s="707">
        <f>OTCHET!F9</f>
        <v>43738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2064</v>
      </c>
      <c r="F17" s="1744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1</v>
      </c>
      <c r="G22" s="764">
        <f>+G23+G25+G36+G37</f>
        <v>0</v>
      </c>
      <c r="H22" s="765">
        <f>+H23+H25+H36+H37</f>
        <v>1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1</v>
      </c>
      <c r="G25" s="783">
        <f>+G26+G30+G31+G32+G33</f>
        <v>0</v>
      </c>
      <c r="H25" s="784">
        <f>+H26+H30+H31+H32+H33</f>
        <v>1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1</v>
      </c>
      <c r="G26" s="788">
        <f>OTCHET!I74</f>
        <v>0</v>
      </c>
      <c r="H26" s="789">
        <f>OTCHET!J74</f>
        <v>1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829793</v>
      </c>
      <c r="G56" s="893">
        <f>+G57+G58+G62</f>
        <v>0</v>
      </c>
      <c r="H56" s="894">
        <f>+H57+H58+H62</f>
        <v>829793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829793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829793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829794</v>
      </c>
      <c r="G64" s="928">
        <f>+G22-G38+G56-G63</f>
        <v>0</v>
      </c>
      <c r="H64" s="929">
        <f>+H22-H38+H56-H63</f>
        <v>829794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-829794</v>
      </c>
      <c r="G66" s="938">
        <f>SUM(+G68+G76+G77+G84+G85+G86+G89+G90+G91+G92+G93+G94+G95)</f>
        <v>0</v>
      </c>
      <c r="H66" s="939">
        <f>SUM(+H68+H76+H77+H84+H85+H86+H89+H90+H91+H92+H93+H94+H95)</f>
        <v>-829794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-829794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-829794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`045442585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 t="str">
        <f>+OTCHET!D603</f>
        <v>Ирина Азманова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 t="str">
        <f>+OTCHET!G600</f>
        <v>Диана Димитрова</v>
      </c>
      <c r="F114" s="1747"/>
      <c r="G114" s="1002"/>
      <c r="H114" s="689"/>
      <c r="I114" s="1374" t="str">
        <f>+OTCHET!G603</f>
        <v>Пламен Курумилев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90">
      <selection activeCell="F605" sqref="F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2" t="str">
        <f>VLOOKUP(E15,SMETKA,2,FALSE)</f>
        <v>ОТЧЕТНИ ДАННИ ПО ЕБК ЗА СМЕТКИТЕ ЗА СРЕДСТВАТА ОТ ЕВРОПЕЙСКИЯ СЪЮЗ - РА</v>
      </c>
      <c r="C7" s="1823"/>
      <c r="D7" s="182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4" t="s">
        <v>1907</v>
      </c>
      <c r="C9" s="1825"/>
      <c r="D9" s="1826"/>
      <c r="E9" s="115">
        <v>43466</v>
      </c>
      <c r="F9" s="116">
        <v>43738</v>
      </c>
      <c r="G9" s="113"/>
      <c r="H9" s="1415"/>
      <c r="I9" s="1756"/>
      <c r="J9" s="1757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септември</v>
      </c>
      <c r="G10" s="113"/>
      <c r="H10" s="114"/>
      <c r="I10" s="1758" t="s">
        <v>971</v>
      </c>
      <c r="J10" s="175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9"/>
      <c r="J11" s="1759"/>
      <c r="K11" s="113"/>
      <c r="L11" s="113"/>
      <c r="M11" s="7">
        <v>1</v>
      </c>
      <c r="N11" s="108"/>
    </row>
    <row r="12" spans="2:14" ht="27" customHeight="1">
      <c r="B12" s="1786" t="str">
        <f>VLOOKUP(F12,PRBK,2,FALSE)</f>
        <v>Твърдица</v>
      </c>
      <c r="C12" s="1787"/>
      <c r="D12" s="1788"/>
      <c r="E12" s="118" t="s">
        <v>965</v>
      </c>
      <c r="F12" s="1586" t="s">
        <v>1548</v>
      </c>
      <c r="G12" s="113"/>
      <c r="H12" s="114"/>
      <c r="I12" s="1759"/>
      <c r="J12" s="1759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27" t="s">
        <v>2054</v>
      </c>
      <c r="F19" s="1828"/>
      <c r="G19" s="1828"/>
      <c r="H19" s="1829"/>
      <c r="I19" s="1833" t="s">
        <v>2055</v>
      </c>
      <c r="J19" s="1834"/>
      <c r="K19" s="1834"/>
      <c r="L19" s="1835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0" t="s">
        <v>468</v>
      </c>
      <c r="D22" s="182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0" t="s">
        <v>470</v>
      </c>
      <c r="D28" s="182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0" t="s">
        <v>126</v>
      </c>
      <c r="D33" s="182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0" t="s">
        <v>121</v>
      </c>
      <c r="D39" s="182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1</v>
      </c>
      <c r="K74" s="170">
        <f>SUM(K75:K89)</f>
        <v>0</v>
      </c>
      <c r="L74" s="1376">
        <f t="shared" si="13"/>
        <v>1</v>
      </c>
      <c r="M74" s="7">
        <f t="shared" si="1"/>
        <v>1</v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>
        <v>0</v>
      </c>
      <c r="H81" s="160">
        <v>0</v>
      </c>
      <c r="I81" s="158"/>
      <c r="J81" s="159">
        <v>1</v>
      </c>
      <c r="K81" s="160">
        <v>0</v>
      </c>
      <c r="L81" s="295">
        <f t="shared" si="14"/>
        <v>1</v>
      </c>
      <c r="M81" s="7">
        <f t="shared" si="1"/>
        <v>1</v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1</v>
      </c>
      <c r="K169" s="213">
        <f t="shared" si="39"/>
        <v>0</v>
      </c>
      <c r="L169" s="210">
        <f t="shared" si="39"/>
        <v>1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8" t="str">
        <f>$B$7</f>
        <v>ОТЧЕТНИ ДАННИ ПО ЕБК ЗА СМЕТКИТЕ ЗА СРЕДСТВАТА ОТ ЕВРОПЕЙСКИЯ СЪЮЗ - РА</v>
      </c>
      <c r="C174" s="1819"/>
      <c r="D174" s="181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 t="str">
        <f>$B$9</f>
        <v>Твърдица</v>
      </c>
      <c r="C176" s="1784"/>
      <c r="D176" s="1785"/>
      <c r="E176" s="115">
        <f>$E$9</f>
        <v>43466</v>
      </c>
      <c r="F176" s="226">
        <f>$F$9</f>
        <v>43738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6" t="str">
        <f>$B$12</f>
        <v>Твърдица</v>
      </c>
      <c r="C179" s="1787"/>
      <c r="D179" s="1788"/>
      <c r="E179" s="231" t="s">
        <v>892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27" t="s">
        <v>2056</v>
      </c>
      <c r="F183" s="1828"/>
      <c r="G183" s="1828"/>
      <c r="H183" s="1829"/>
      <c r="I183" s="1836" t="s">
        <v>2057</v>
      </c>
      <c r="J183" s="1837"/>
      <c r="K183" s="1837"/>
      <c r="L183" s="183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6" t="s">
        <v>746</v>
      </c>
      <c r="D187" s="181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2" t="s">
        <v>749</v>
      </c>
      <c r="D190" s="181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4" t="s">
        <v>194</v>
      </c>
      <c r="D196" s="181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0" t="s">
        <v>199</v>
      </c>
      <c r="D204" s="181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2" t="s">
        <v>200</v>
      </c>
      <c r="D205" s="181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6" t="s">
        <v>272</v>
      </c>
      <c r="D223" s="180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6" t="s">
        <v>724</v>
      </c>
      <c r="D227" s="180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6" t="s">
        <v>219</v>
      </c>
      <c r="D233" s="180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6" t="s">
        <v>221</v>
      </c>
      <c r="D236" s="180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8" t="s">
        <v>222</v>
      </c>
      <c r="D237" s="180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8" t="s">
        <v>223</v>
      </c>
      <c r="D238" s="180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8" t="s">
        <v>1660</v>
      </c>
      <c r="D239" s="180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6" t="s">
        <v>224</v>
      </c>
      <c r="D240" s="180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6" t="s">
        <v>234</v>
      </c>
      <c r="D255" s="180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6" t="s">
        <v>235</v>
      </c>
      <c r="D256" s="180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6" t="s">
        <v>236</v>
      </c>
      <c r="D257" s="180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6" t="s">
        <v>237</v>
      </c>
      <c r="D258" s="180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6" t="s">
        <v>1665</v>
      </c>
      <c r="D265" s="180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6" t="s">
        <v>1662</v>
      </c>
      <c r="D269" s="180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6" t="s">
        <v>1663</v>
      </c>
      <c r="D270" s="180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8" t="s">
        <v>247</v>
      </c>
      <c r="D271" s="180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6" t="s">
        <v>273</v>
      </c>
      <c r="D272" s="180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4" t="s">
        <v>248</v>
      </c>
      <c r="D275" s="180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4" t="s">
        <v>249</v>
      </c>
      <c r="D276" s="180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4" t="s">
        <v>625</v>
      </c>
      <c r="D284" s="180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4" t="s">
        <v>687</v>
      </c>
      <c r="D287" s="180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6" t="s">
        <v>688</v>
      </c>
      <c r="D288" s="180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917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696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3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3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5"/>
      <c r="C344" s="1795"/>
      <c r="D344" s="179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8" t="str">
        <f>$B$7</f>
        <v>ОТЧЕТНИ ДАННИ ПО ЕБК ЗА СМЕТКИТЕ ЗА СРЕДСТВАТА ОТ ЕВРОПЕЙСКИЯ СЪЮЗ - РА</v>
      </c>
      <c r="C348" s="1798"/>
      <c r="D348" s="179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 t="str">
        <f>$B$9</f>
        <v>Твърдица</v>
      </c>
      <c r="C350" s="1784"/>
      <c r="D350" s="1785"/>
      <c r="E350" s="115">
        <f>$E$9</f>
        <v>43466</v>
      </c>
      <c r="F350" s="407">
        <f>$F$9</f>
        <v>43738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6" t="str">
        <f>$B$12</f>
        <v>Твърдица</v>
      </c>
      <c r="C353" s="1787"/>
      <c r="D353" s="1788"/>
      <c r="E353" s="410" t="s">
        <v>892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39" t="s">
        <v>2058</v>
      </c>
      <c r="F357" s="1840"/>
      <c r="G357" s="1840"/>
      <c r="H357" s="1841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6" t="s">
        <v>276</v>
      </c>
      <c r="D361" s="179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0" t="s">
        <v>287</v>
      </c>
      <c r="D375" s="176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0" t="s">
        <v>309</v>
      </c>
      <c r="D383" s="176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0" t="s">
        <v>253</v>
      </c>
      <c r="D388" s="176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0" t="s">
        <v>254</v>
      </c>
      <c r="D391" s="176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0" t="s">
        <v>256</v>
      </c>
      <c r="D396" s="176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0" t="s">
        <v>257</v>
      </c>
      <c r="D399" s="176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829793</v>
      </c>
      <c r="K399" s="445">
        <f>SUM(K400:K401)</f>
        <v>0</v>
      </c>
      <c r="L399" s="1378">
        <f t="shared" si="89"/>
        <v>829793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>
        <v>0</v>
      </c>
      <c r="H400" s="154">
        <v>0</v>
      </c>
      <c r="I400" s="158"/>
      <c r="J400" s="159">
        <v>829793</v>
      </c>
      <c r="K400" s="154">
        <v>0</v>
      </c>
      <c r="L400" s="1379">
        <f>I400+J400+K400</f>
        <v>829793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0" t="s">
        <v>924</v>
      </c>
      <c r="D402" s="176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0" t="s">
        <v>682</v>
      </c>
      <c r="D405" s="176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0" t="s">
        <v>683</v>
      </c>
      <c r="D406" s="176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0" t="s">
        <v>701</v>
      </c>
      <c r="D409" s="176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0" t="s">
        <v>260</v>
      </c>
      <c r="D412" s="176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829793</v>
      </c>
      <c r="K419" s="515">
        <f>SUM(K361,K375,K383,K388,K391,K396,K399,K402,K405,K406,K409,K412)</f>
        <v>0</v>
      </c>
      <c r="L419" s="512">
        <f t="shared" si="95"/>
        <v>829793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0" t="s">
        <v>769</v>
      </c>
      <c r="D422" s="176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0" t="s">
        <v>706</v>
      </c>
      <c r="D423" s="176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0" t="s">
        <v>261</v>
      </c>
      <c r="D424" s="1761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0" t="s">
        <v>685</v>
      </c>
      <c r="D425" s="1761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0" t="s">
        <v>928</v>
      </c>
      <c r="D426" s="176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9" t="str">
        <f>$B$7</f>
        <v>ОТЧЕТНИ ДАННИ ПО ЕБК ЗА СМЕТКИТЕ ЗА СРЕДСТВАТА ОТ ЕВРОПЕЙСКИЯ СЪЮЗ - РА</v>
      </c>
      <c r="C433" s="1790"/>
      <c r="D433" s="179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 t="str">
        <f>$B$9</f>
        <v>Твърдица</v>
      </c>
      <c r="C435" s="1784"/>
      <c r="D435" s="1785"/>
      <c r="E435" s="115">
        <f>$E$9</f>
        <v>43466</v>
      </c>
      <c r="F435" s="407">
        <f>$F$9</f>
        <v>43738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6" t="str">
        <f>$B$12</f>
        <v>Твърдица</v>
      </c>
      <c r="C438" s="1787"/>
      <c r="D438" s="1788"/>
      <c r="E438" s="410" t="s">
        <v>892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7" t="s">
        <v>2060</v>
      </c>
      <c r="F442" s="1828"/>
      <c r="G442" s="1828"/>
      <c r="H442" s="1829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829794</v>
      </c>
      <c r="K445" s="548">
        <f t="shared" si="99"/>
        <v>0</v>
      </c>
      <c r="L445" s="549">
        <f t="shared" si="99"/>
        <v>829794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-829794</v>
      </c>
      <c r="K446" s="555">
        <f t="shared" si="100"/>
        <v>0</v>
      </c>
      <c r="L446" s="556">
        <f>+L597</f>
        <v>-829794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1" t="str">
        <f>$B$7</f>
        <v>ОТЧЕТНИ ДАННИ ПО ЕБК ЗА СМЕТКИТЕ ЗА СРЕДСТВАТА ОТ ЕВРОПЕЙСКИЯ СЪЮЗ - РА</v>
      </c>
      <c r="C449" s="1792"/>
      <c r="D449" s="179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 t="str">
        <f>$B$9</f>
        <v>Твърдица</v>
      </c>
      <c r="C451" s="1784"/>
      <c r="D451" s="1785"/>
      <c r="E451" s="115">
        <f>$E$9</f>
        <v>43466</v>
      </c>
      <c r="F451" s="407">
        <f>$F$9</f>
        <v>43738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6" t="str">
        <f>$B$12</f>
        <v>Твърдица</v>
      </c>
      <c r="C454" s="1787"/>
      <c r="D454" s="1788"/>
      <c r="E454" s="410" t="s">
        <v>892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0" t="s">
        <v>2062</v>
      </c>
      <c r="F458" s="1831"/>
      <c r="G458" s="1831"/>
      <c r="H458" s="1832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5" t="s">
        <v>770</v>
      </c>
      <c r="D461" s="177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0" t="s">
        <v>773</v>
      </c>
      <c r="D465" s="177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0" t="s">
        <v>2000</v>
      </c>
      <c r="D468" s="177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5" t="s">
        <v>776</v>
      </c>
      <c r="D471" s="177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1" t="s">
        <v>783</v>
      </c>
      <c r="D478" s="177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3" t="s">
        <v>932</v>
      </c>
      <c r="D481" s="177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8" t="s">
        <v>937</v>
      </c>
      <c r="D497" s="177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8" t="s">
        <v>24</v>
      </c>
      <c r="D502" s="1774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7" t="s">
        <v>938</v>
      </c>
      <c r="D503" s="177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3" t="s">
        <v>33</v>
      </c>
      <c r="D512" s="177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3" t="s">
        <v>37</v>
      </c>
      <c r="D516" s="177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3" t="s">
        <v>939</v>
      </c>
      <c r="D521" s="177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8" t="s">
        <v>940</v>
      </c>
      <c r="D524" s="176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1" t="s">
        <v>313</v>
      </c>
      <c r="D531" s="178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3" t="s">
        <v>942</v>
      </c>
      <c r="D535" s="177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8" t="s">
        <v>943</v>
      </c>
      <c r="D536" s="177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0" t="s">
        <v>944</v>
      </c>
      <c r="D541" s="176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3" t="s">
        <v>945</v>
      </c>
      <c r="D544" s="177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0" t="s">
        <v>954</v>
      </c>
      <c r="D566" s="1780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-829794</v>
      </c>
      <c r="K566" s="581">
        <f t="shared" si="128"/>
        <v>0</v>
      </c>
      <c r="L566" s="578">
        <f t="shared" si="128"/>
        <v>-829794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>
        <v>0</v>
      </c>
      <c r="H573" s="1627">
        <v>0</v>
      </c>
      <c r="I573" s="152"/>
      <c r="J573" s="153">
        <v>-829794</v>
      </c>
      <c r="K573" s="1627">
        <v>0</v>
      </c>
      <c r="L573" s="1393">
        <f t="shared" si="129"/>
        <v>-829794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0" t="s">
        <v>959</v>
      </c>
      <c r="D586" s="176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0" t="s">
        <v>835</v>
      </c>
      <c r="D591" s="176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-829794</v>
      </c>
      <c r="K597" s="666">
        <f t="shared" si="133"/>
        <v>0</v>
      </c>
      <c r="L597" s="662">
        <f t="shared" si="133"/>
        <v>-829794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2" t="s">
        <v>2074</v>
      </c>
      <c r="H600" s="1763"/>
      <c r="I600" s="1763"/>
      <c r="J600" s="176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0" t="s">
        <v>879</v>
      </c>
      <c r="H601" s="1750"/>
      <c r="I601" s="1750"/>
      <c r="J601" s="175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2076</v>
      </c>
      <c r="E603" s="671"/>
      <c r="F603" s="218" t="s">
        <v>881</v>
      </c>
      <c r="G603" s="1765" t="s">
        <v>2075</v>
      </c>
      <c r="H603" s="1766"/>
      <c r="I603" s="1766"/>
      <c r="J603" s="1767"/>
      <c r="K603" s="103"/>
      <c r="L603" s="228"/>
      <c r="M603" s="7">
        <v>1</v>
      </c>
      <c r="N603" s="518"/>
    </row>
    <row r="604" spans="1:14" ht="21.75" customHeight="1">
      <c r="A604" s="23"/>
      <c r="B604" s="1748" t="s">
        <v>882</v>
      </c>
      <c r="C604" s="1749"/>
      <c r="D604" s="672" t="s">
        <v>883</v>
      </c>
      <c r="E604" s="673"/>
      <c r="F604" s="674"/>
      <c r="G604" s="1750" t="s">
        <v>879</v>
      </c>
      <c r="H604" s="1750"/>
      <c r="I604" s="1750"/>
      <c r="J604" s="1750"/>
      <c r="K604" s="103"/>
      <c r="L604" s="228"/>
      <c r="M604" s="7">
        <v>1</v>
      </c>
      <c r="N604" s="518"/>
    </row>
    <row r="605" spans="1:14" ht="24.75" customHeight="1">
      <c r="A605" s="36"/>
      <c r="B605" s="1751">
        <v>43754</v>
      </c>
      <c r="C605" s="1752"/>
      <c r="D605" s="675" t="s">
        <v>884</v>
      </c>
      <c r="E605" s="676" t="s">
        <v>2077</v>
      </c>
      <c r="F605" s="677"/>
      <c r="G605" s="678" t="s">
        <v>885</v>
      </c>
      <c r="H605" s="1753"/>
      <c r="I605" s="1754"/>
      <c r="J605" s="175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3"/>
      <c r="I607" s="1754"/>
      <c r="J607" s="175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 G390 I390 J390 F411 G411 I411 J411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 G403 I403 J403 F410 G410 I410 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whole" operator="lessThanOrEqual" allowBlank="1" showInputMessage="1" showErrorMessage="1" error="Въвежда се цяло число!" sqref="F398 G398 I398 J398">
      <formula1>999999999999999000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1">
        <f>$B$7</f>
        <v>0</v>
      </c>
      <c r="J14" s="1792"/>
      <c r="K14" s="179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27" t="s">
        <v>2051</v>
      </c>
      <c r="M23" s="1828"/>
      <c r="N23" s="1828"/>
      <c r="O23" s="1829"/>
      <c r="P23" s="1836" t="s">
        <v>2052</v>
      </c>
      <c r="Q23" s="1837"/>
      <c r="R23" s="1837"/>
      <c r="S23" s="183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6" t="s">
        <v>746</v>
      </c>
      <c r="K30" s="181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2" t="s">
        <v>749</v>
      </c>
      <c r="K33" s="181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4" t="s">
        <v>194</v>
      </c>
      <c r="K39" s="181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0" t="s">
        <v>199</v>
      </c>
      <c r="K47" s="181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2" t="s">
        <v>200</v>
      </c>
      <c r="K48" s="181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6" t="s">
        <v>272</v>
      </c>
      <c r="K66" s="180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6" t="s">
        <v>724</v>
      </c>
      <c r="K70" s="180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6" t="s">
        <v>219</v>
      </c>
      <c r="K76" s="180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6" t="s">
        <v>221</v>
      </c>
      <c r="K79" s="180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8" t="s">
        <v>222</v>
      </c>
      <c r="K80" s="1809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8" t="s">
        <v>223</v>
      </c>
      <c r="K81" s="1809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8" t="s">
        <v>1664</v>
      </c>
      <c r="K82" s="1809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6" t="s">
        <v>224</v>
      </c>
      <c r="K83" s="180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6" t="s">
        <v>234</v>
      </c>
      <c r="K98" s="1807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6" t="s">
        <v>235</v>
      </c>
      <c r="K99" s="180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6" t="s">
        <v>236</v>
      </c>
      <c r="K100" s="1807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6" t="s">
        <v>237</v>
      </c>
      <c r="K101" s="180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6" t="s">
        <v>1665</v>
      </c>
      <c r="K108" s="180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6" t="s">
        <v>1662</v>
      </c>
      <c r="K112" s="180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6" t="s">
        <v>1663</v>
      </c>
      <c r="K113" s="180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8" t="s">
        <v>247</v>
      </c>
      <c r="K114" s="1809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6" t="s">
        <v>273</v>
      </c>
      <c r="K115" s="180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4" t="s">
        <v>248</v>
      </c>
      <c r="K118" s="180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4" t="s">
        <v>249</v>
      </c>
      <c r="K119" s="180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4" t="s">
        <v>625</v>
      </c>
      <c r="K127" s="180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4" t="s">
        <v>687</v>
      </c>
      <c r="K130" s="180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6" t="s">
        <v>688</v>
      </c>
      <c r="K131" s="180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917</v>
      </c>
      <c r="K136" s="180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696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696</v>
      </c>
      <c r="K141" s="180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2019-01-10T13:58:54Z</cp:lastPrinted>
  <dcterms:created xsi:type="dcterms:W3CDTF">1997-12-10T11:54:07Z</dcterms:created>
  <dcterms:modified xsi:type="dcterms:W3CDTF">2019-10-16T10:36:53Z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